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 2023\0. Documentos preparación\3. Declaración responsable\Bloque 2\JULIA\"/>
    </mc:Choice>
  </mc:AlternateContent>
  <xr:revisionPtr revIDLastSave="0" documentId="13_ncr:1_{CEFBF70C-691A-4D25-B17A-2B3868FEB8B5}" xr6:coauthVersionLast="47" xr6:coauthVersionMax="47" xr10:uidLastSave="{00000000-0000-0000-0000-000000000000}"/>
  <workbookProtection workbookAlgorithmName="SHA-512" workbookHashValue="tNc4edOqv7yMHTh68WgUM6LYqw08a2V+URb4GhJK8MAW23Fkjog/WeR1RviCHv9aIWC1aMTnzYcXiheqyCJOUA==" workbookSaltValue="xmBle30YGc8Kw+1O8LMhDA==" workbookSpinCount="100000" lockStructure="1"/>
  <bookViews>
    <workbookView xWindow="-108" yWindow="-108" windowWidth="23256" windowHeight="12456" xr2:uid="{00000000-000D-0000-FFFF-FFFF00000000}"/>
  </bookViews>
  <sheets>
    <sheet name="Declaración responsable" sheetId="10" r:id="rId1"/>
    <sheet name="BL2 TRE23" sheetId="17" state="hidden" r:id="rId2"/>
    <sheet name="Hoja1" sheetId="15" state="hidden" r:id="rId3"/>
  </sheets>
  <externalReferences>
    <externalReference r:id="rId4"/>
    <externalReference r:id="rId5"/>
    <externalReference r:id="rId6"/>
  </externalReferences>
  <definedNames>
    <definedName name="_xlnm._FilterDatabase" localSheetId="1" hidden="1">'BL2 TRE23'!$A$2:$P$166</definedName>
    <definedName name="_xlnm._FilterDatabase">#REF!</definedName>
    <definedName name="_xlnm.Print_Area" localSheetId="1">'BL2 TRE23'!$A$2:$D$66</definedName>
    <definedName name="_xlnm.Print_Area" localSheetId="0">'Declaración responsable'!$A$2:$L$133</definedName>
    <definedName name="azul" localSheetId="1">#REF!</definedName>
    <definedName name="azul">#REF!</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 localSheetId="1">#REF!</definedName>
    <definedName name="dato">#REF!</definedName>
    <definedName name="gt" localSheetId="1">#REF!</definedName>
    <definedName name="gt">#REF!</definedName>
    <definedName name="hoja9" localSheetId="1">#REF!</definedName>
    <definedName name="hoja9">#REF!</definedName>
    <definedName name="Informe" localSheetId="1">#REF!</definedName>
    <definedName name="Informe">#REF!</definedName>
    <definedName name="jp" localSheetId="1">#REF!</definedName>
    <definedName name="jp">#REF!</definedName>
    <definedName name="lista" localSheetId="1">#REF!</definedName>
    <definedName name="lista">#REF!</definedName>
    <definedName name="listado">'BL2 TRE23'!$1:$1048576</definedName>
    <definedName name="MAESTROREV2" localSheetId="1">#REF!</definedName>
    <definedName name="MAESTROREV2">#REF!</definedName>
    <definedName name="naranja" localSheetId="1">#REF!</definedName>
    <definedName name="naranja">#REF!</definedName>
    <definedName name="º" localSheetId="1">#REF!</definedName>
    <definedName name="º">#REF!</definedName>
    <definedName name="pago" localSheetId="1">#REF!</definedName>
    <definedName name="pago">#REF!</definedName>
    <definedName name="refe">'[3]TRAGSA 1 (2)'!$1:$1048576</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titulo" localSheetId="1">#REF!</definedName>
    <definedName name="titulo">#REF!</definedName>
    <definedName name="_xlnm.Print_Titles" localSheetId="1">'BL2 TRE23'!$2:$2</definedName>
    <definedName name="tragsa" localSheetId="1">#REF!</definedName>
    <definedName name="tragsa">#REF!</definedName>
    <definedName name="vacantes">#REF!</definedName>
    <definedName name="vaqcantes">#REF!</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3" i="10" l="1"/>
  <c r="K10" i="10" l="1"/>
  <c r="A31" i="10" l="1"/>
  <c r="A29" i="10"/>
  <c r="A28" i="10"/>
  <c r="A27" i="10"/>
  <c r="A26" i="10"/>
  <c r="A25" i="10"/>
  <c r="A24" i="10"/>
  <c r="B22" i="10"/>
  <c r="B21" i="10"/>
  <c r="B20" i="10"/>
  <c r="B19" i="10"/>
  <c r="G10" i="10"/>
  <c r="D10" i="10"/>
  <c r="L105" i="10" l="1"/>
  <c r="L115" i="10" l="1"/>
  <c r="L116" i="10"/>
  <c r="L117" i="10"/>
  <c r="L118" i="10"/>
  <c r="L119" i="10"/>
  <c r="L114" i="10"/>
  <c r="L111" i="10"/>
  <c r="L110" i="10"/>
  <c r="L109" i="10"/>
  <c r="L106" i="10"/>
  <c r="J100" i="10"/>
  <c r="K100" i="10"/>
  <c r="F100" i="10"/>
  <c r="K99" i="10"/>
  <c r="J99" i="10"/>
  <c r="F99" i="10"/>
  <c r="K98" i="10"/>
  <c r="J98" i="10"/>
  <c r="F98" i="10"/>
  <c r="K97" i="10"/>
  <c r="J97" i="10"/>
  <c r="F97" i="10"/>
  <c r="K96" i="10"/>
  <c r="J96" i="10"/>
  <c r="F96" i="10"/>
  <c r="K95" i="10"/>
  <c r="J95" i="10"/>
  <c r="F95" i="10"/>
  <c r="K94" i="10"/>
  <c r="J94" i="10"/>
  <c r="F94" i="10"/>
  <c r="K93" i="10"/>
  <c r="J93" i="10"/>
  <c r="F93" i="10"/>
  <c r="K92" i="10"/>
  <c r="J92" i="10"/>
  <c r="F92" i="10"/>
  <c r="K91" i="10"/>
  <c r="J91" i="10"/>
  <c r="F91" i="10"/>
  <c r="K90" i="10"/>
  <c r="J90" i="10"/>
  <c r="K89" i="10"/>
  <c r="J89" i="10"/>
  <c r="K88" i="10"/>
  <c r="J88" i="10"/>
  <c r="K87" i="10"/>
  <c r="J87" i="10"/>
  <c r="K83" i="10"/>
  <c r="J83" i="10"/>
  <c r="F83" i="10"/>
  <c r="K82" i="10"/>
  <c r="J82" i="10"/>
  <c r="F82" i="10"/>
  <c r="K81" i="10"/>
  <c r="J81" i="10"/>
  <c r="F81" i="10"/>
  <c r="K80" i="10"/>
  <c r="J80" i="10"/>
  <c r="F80" i="10"/>
  <c r="K79" i="10"/>
  <c r="J79" i="10"/>
  <c r="F79" i="10"/>
  <c r="K78" i="10"/>
  <c r="J78" i="10"/>
  <c r="F78" i="10"/>
  <c r="K77" i="10"/>
  <c r="J77" i="10"/>
  <c r="F77" i="10"/>
  <c r="K76" i="10"/>
  <c r="J76" i="10"/>
  <c r="F76" i="10"/>
  <c r="K75" i="10"/>
  <c r="J75" i="10"/>
  <c r="F75" i="10"/>
  <c r="K74" i="10"/>
  <c r="J74" i="10"/>
  <c r="F74" i="10"/>
  <c r="K73" i="10"/>
  <c r="J73" i="10"/>
  <c r="K72" i="10"/>
  <c r="J72" i="10"/>
  <c r="K71" i="10"/>
  <c r="J71" i="10"/>
  <c r="K70" i="10"/>
  <c r="J70" i="10"/>
  <c r="K54" i="10"/>
  <c r="K55" i="10"/>
  <c r="K56" i="10"/>
  <c r="K57" i="10"/>
  <c r="K58" i="10"/>
  <c r="K59" i="10"/>
  <c r="K60" i="10"/>
  <c r="K61" i="10"/>
  <c r="K62" i="10"/>
  <c r="K63" i="10"/>
  <c r="K64" i="10"/>
  <c r="K65" i="10"/>
  <c r="K66" i="10"/>
  <c r="K53" i="10"/>
  <c r="J66" i="10"/>
  <c r="J65" i="10"/>
  <c r="J64" i="10"/>
  <c r="J63" i="10"/>
  <c r="J62" i="10"/>
  <c r="J61" i="10"/>
  <c r="J60" i="10"/>
  <c r="J59" i="10"/>
  <c r="J58" i="10"/>
  <c r="J57" i="10"/>
  <c r="J56" i="10"/>
  <c r="J55" i="10"/>
  <c r="J54" i="10"/>
  <c r="J53" i="10"/>
  <c r="K37" i="10"/>
  <c r="K38" i="10"/>
  <c r="K39" i="10"/>
  <c r="K40" i="10"/>
  <c r="K41" i="10"/>
  <c r="K42" i="10"/>
  <c r="K43" i="10"/>
  <c r="K44" i="10"/>
  <c r="K45" i="10"/>
  <c r="K46" i="10"/>
  <c r="K47" i="10"/>
  <c r="K48" i="10"/>
  <c r="K49" i="10"/>
  <c r="K36" i="10"/>
  <c r="L120" i="10" l="1"/>
  <c r="L112" i="10"/>
  <c r="L107" i="10"/>
  <c r="L72" i="10"/>
  <c r="L75" i="10"/>
  <c r="L83" i="10"/>
  <c r="L90" i="10"/>
  <c r="L98" i="10"/>
  <c r="L70" i="10"/>
  <c r="L77" i="10"/>
  <c r="L89" i="10"/>
  <c r="L92" i="10"/>
  <c r="L100" i="10"/>
  <c r="L88" i="10"/>
  <c r="L94" i="10"/>
  <c r="L97" i="10"/>
  <c r="L80" i="10"/>
  <c r="L95" i="10"/>
  <c r="L71" i="10"/>
  <c r="L87" i="10"/>
  <c r="L93" i="10"/>
  <c r="L76" i="10"/>
  <c r="L96" i="10"/>
  <c r="L91" i="10"/>
  <c r="L99" i="10"/>
  <c r="L78" i="10"/>
  <c r="L57" i="10"/>
  <c r="L65" i="10"/>
  <c r="L62" i="10"/>
  <c r="L73" i="10"/>
  <c r="L81" i="10"/>
  <c r="L66" i="10"/>
  <c r="L79" i="10"/>
  <c r="L74" i="10"/>
  <c r="L82" i="10"/>
  <c r="L59" i="10"/>
  <c r="L54" i="10"/>
  <c r="L60" i="10"/>
  <c r="L64" i="10"/>
  <c r="L61" i="10"/>
  <c r="L53" i="10"/>
  <c r="L55" i="10"/>
  <c r="L58" i="10"/>
  <c r="L56" i="10"/>
  <c r="L63" i="10"/>
  <c r="L84" i="10" l="1"/>
  <c r="L101" i="10"/>
  <c r="L67" i="10"/>
  <c r="J36" i="10" l="1"/>
  <c r="L36" i="10" s="1"/>
  <c r="J37" i="10"/>
  <c r="J38" i="10"/>
  <c r="J39" i="10"/>
  <c r="J40" i="10"/>
  <c r="J41" i="10"/>
  <c r="J42" i="10"/>
  <c r="J43" i="10"/>
  <c r="J44" i="10"/>
  <c r="J45" i="10"/>
  <c r="J46" i="10"/>
  <c r="J47" i="10"/>
  <c r="J48" i="10"/>
  <c r="J49" i="10"/>
  <c r="F49" i="10"/>
  <c r="F48" i="10"/>
  <c r="F47" i="10"/>
  <c r="F46" i="10"/>
  <c r="F45" i="10"/>
  <c r="F44" i="10"/>
  <c r="F43" i="10"/>
  <c r="F42" i="10"/>
  <c r="F41" i="10"/>
  <c r="F40" i="10"/>
  <c r="L43" i="10" l="1"/>
  <c r="L47" i="10"/>
  <c r="L39" i="10"/>
  <c r="L48" i="10"/>
  <c r="L44" i="10"/>
  <c r="L45" i="10"/>
  <c r="L37" i="10"/>
  <c r="L40" i="10"/>
  <c r="L42" i="10"/>
  <c r="L49" i="10"/>
  <c r="L41" i="10"/>
  <c r="L46" i="10"/>
  <c r="L38" i="10"/>
  <c r="L50" i="10" l="1"/>
  <c r="L121" i="10" s="1"/>
</calcChain>
</file>

<file path=xl/sharedStrings.xml><?xml version="1.0" encoding="utf-8"?>
<sst xmlns="http://schemas.openxmlformats.org/spreadsheetml/2006/main" count="1743" uniqueCount="1174">
  <si>
    <t>1.- DESCRIPCIÓN PUESTO OFERTADO</t>
  </si>
  <si>
    <t>2.- REQUISITOS</t>
  </si>
  <si>
    <t>1.6.- PUESTO</t>
  </si>
  <si>
    <t>1.9. DENOMINACIÓN PUESTO TIPO</t>
  </si>
  <si>
    <t>1.12 - UBICACIÓN</t>
  </si>
  <si>
    <t>1.1 REFERENCIA PUESTO AL QUE OPTA*</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</si>
  <si>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</si>
  <si>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</si>
  <si>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</si>
  <si>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</si>
  <si>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</si>
  <si>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</si>
  <si>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</si>
  <si>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</si>
  <si>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</si>
  <si>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</si>
  <si>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SUBTOTAL PUNTOS
Puntuación máxima 10</t>
  </si>
  <si>
    <t>Yo, D./Dña.</t>
  </si>
  <si>
    <t>con DNI/NIE</t>
  </si>
  <si>
    <t>En</t>
  </si>
  <si>
    <t xml:space="preserve">, a </t>
  </si>
  <si>
    <t>de</t>
  </si>
  <si>
    <t>El/la candidato/a,</t>
  </si>
  <si>
    <t>Firmado:</t>
  </si>
  <si>
    <t>DNI o NIE</t>
  </si>
  <si>
    <t>DECLARACIÓN RESPONSABLE DE REQUISITOS DE ADMISIÓN Y VALORACIÓN DE MÉRITOS</t>
  </si>
  <si>
    <t>PUNTUACIÓN TOTAL
Puntuación máxima 40</t>
  </si>
  <si>
    <t xml:space="preserve">3.1.- FASE DE CONCURSO DE MÉRITOS (Máximo 40 puntos) </t>
  </si>
  <si>
    <t>Fecha Desde
(DD/MM/AAAA)</t>
  </si>
  <si>
    <t>Fecha Hasta 
(DD/MM/AAAA )</t>
  </si>
  <si>
    <t>* La Declaración Responsable de méritos y requisitos solo será admisible para el puesto indicado</t>
  </si>
  <si>
    <t>2.2.- REQUISITOS DE EXPERIENCIA</t>
  </si>
  <si>
    <t>2.3. - OTROS REQUISITOS</t>
  </si>
  <si>
    <t>2.4. -IDIOMAS</t>
  </si>
  <si>
    <t>X</t>
  </si>
  <si>
    <t>Confirmo que cumplo con todos los requisitos exigidos para el puesto, puedo demostrarlo documentalmente y marco cada casilla de verificacion correspondiente a Titulación académica, requisitos de experiencia, otros requisitos e idiomas como prueba de ello.</t>
  </si>
  <si>
    <t>MÉRITO 1) AÑOS DE EXPERIENCIA REQUISITO 1 - Apartado 2.2. La puntuación del mérito será el sumatorio de 0,20 puntos por cada año de experiencia requerido en el requisito 1, siendo 25 el máximo de años ponderables.
 La puntuación del mérito será el sumatorio de la experiencia en años por su equivalencia en puntos (0,20 por año), siendo 25 años el máximo a considerar.</t>
  </si>
  <si>
    <t>Requisito 1:</t>
  </si>
  <si>
    <t>Requisito 2:</t>
  </si>
  <si>
    <t>Requisito 3:</t>
  </si>
  <si>
    <t>Requisito 4:</t>
  </si>
  <si>
    <t>SECTOR</t>
  </si>
  <si>
    <t>FUNCIONES</t>
  </si>
  <si>
    <t>MÉRITO 2) AÑOS DE EXPERIENCIA REQUISITO 2 - Apartado 2.2. La puntuación del mérito será el sumatorio de 0,50 puntos por cada año de experiencia requerido en el requisito 2, siendo 20 el máximo de años ponderables.
 La puntuación del mérito será el sumatorio de la experiencia en años por su equivalencia en puntos (0,50 por año), siendo 20 años el máximo a considerar.</t>
  </si>
  <si>
    <t>MÉRITO 3) AÑOS DE EXPERIENCIA REQUISITO 3- Apartado 2.2. La puntuación del mérito será el sumatorio de 0,50 puntos por cada año de experiencia que supere lo requerido en el requisito 3, siendo 20 el máximo de años ponderables.
 La puntuación del mérito será el sumatorio de la experiencia en años por su equivalencia en puntos (0,50 por año), siendo 20 años el máximo a considerar.</t>
  </si>
  <si>
    <t>MÉRITO 4) AÑOS DE EXPERIENCIA REQUISITO 4- Apartado 2.2. La puntuación del mérito será el sumatorio de 0,50 puntos por cada año de experiencia que supere lo requerido en el requisito 4, siendo 20 el máximo de años ponderables.
 La puntuación del mérito será el sumatorio de la experiencia en años por su equivalencia en puntos (0,50 por año), siendo 20 años el máximo a considerar.</t>
  </si>
  <si>
    <t>1.15.- CONOCIMIENTOS  ESPECÍFICOS</t>
  </si>
  <si>
    <t>Fecha Fin
(DD/MM/AAAA)</t>
  </si>
  <si>
    <t>NOMBRE DE LA TITULACIÓN 
(INDICAR EN EL APARTADO CORRESPONDIENTE SEGÚN EL TIPO DE FORMACIÓN)</t>
  </si>
  <si>
    <t>CENTRO ACADÉMICO</t>
  </si>
  <si>
    <t>Número de horas</t>
  </si>
  <si>
    <t>Puntos Formación</t>
  </si>
  <si>
    <t>MÉRITO 5) CONOCIMIENTOS ESPECÍFICOS - Apartado 1.15.  (Si el puesto no contempla ningún conocimiento específico, no computarán los méritos en este apartado)</t>
  </si>
  <si>
    <t>A) Certificaciones oficiales relativas a conocimientos específicos señalados en el punto 1.15 - 1 punto por certificación, con un máximo de 2 puntos.</t>
  </si>
  <si>
    <t>C) Otros cursos de formación complementaria de duración menor a 250 horas relativos a conocimientos específicos señalados en el punto 1.15- 0,25 puntos por curso, con un máximo 1,5 puntos.</t>
  </si>
  <si>
    <t>B) Formaciones superiores adicionales a la señalada en el punto 2.1  (igual o más de 250 horas) oficiales o propias relativas a conocimientos específicos señalados en el punto 1.15 - 0,5 puntos por titulación, con un máximo de 1,5 puntos.</t>
  </si>
  <si>
    <t>2.1. -INDICAR LA TITULACIÓN ACADÉMICA APORTADA CON REFERENCIA AL REQUISITO SOLICITADO EN EL ANEXO ESPECÍFICO DEL PUESTO*</t>
  </si>
  <si>
    <t>AÑO DE FINALIZACIÓN</t>
  </si>
  <si>
    <t>NOMBRE Y NIVEL DE LA TITULACIÓN</t>
  </si>
  <si>
    <t>CENTRO EDUCATIVO DONDE SE HA CURSADO</t>
  </si>
  <si>
    <t>1.1.- 
REFERENCIA PUESTO</t>
  </si>
  <si>
    <t>1.9.- 
DENOMINACIÓN PUESTO TIPO</t>
  </si>
  <si>
    <t>1.12.- 
UBICACIÓN</t>
  </si>
  <si>
    <t>1.15.- CONOCIMIENTOS ESPECÍFICOS</t>
  </si>
  <si>
    <t>Requisito experiencia 1</t>
  </si>
  <si>
    <t>Requisito experiencia 2</t>
  </si>
  <si>
    <t>Requisito experiencia 3</t>
  </si>
  <si>
    <t>Requisito experiencia 4</t>
  </si>
  <si>
    <t>2.3. - OTROS REQUISITOS 1</t>
  </si>
  <si>
    <t>2.3. - OTROS REQUISITOS 2</t>
  </si>
  <si>
    <t>2.3. - OTROS REQUISITOS 3</t>
  </si>
  <si>
    <t>2.3. - OTROS REQUISITOS 4</t>
  </si>
  <si>
    <t>2.3. - OTROS REQUISITOS 5</t>
  </si>
  <si>
    <t>2.3. - OTROS REQUISITOS 6</t>
  </si>
  <si>
    <t>TR23-EXO-001</t>
  </si>
  <si>
    <t>Asistente 1</t>
  </si>
  <si>
    <t>Madrid</t>
  </si>
  <si>
    <t>Al menos 10 años de experiencia profesional global.</t>
  </si>
  <si>
    <t>Al menos 4 años de experiencia en apoyo administrativo y/o de secretariado en oficina del cliente.</t>
  </si>
  <si>
    <t>Al menos 5 años de experiencia en el uso de programas del paquete de Microsoft Office.</t>
  </si>
  <si>
    <t>Asistente 2</t>
  </si>
  <si>
    <t>Apoyo administrativo en el sector ferroviario</t>
  </si>
  <si>
    <t>Al menos 8 años de experiencia profesional global.</t>
  </si>
  <si>
    <t>Málaga</t>
  </si>
  <si>
    <t>TR23-EXO-010</t>
  </si>
  <si>
    <t>Experto/a 2</t>
  </si>
  <si>
    <t>Al menos 20 años de experiencia profesional global desde el año de Titulación referida en el apartado 2.1.</t>
  </si>
  <si>
    <t>TR23-EXO-011</t>
  </si>
  <si>
    <t>Gerente 3</t>
  </si>
  <si>
    <t>Experto/a 3</t>
  </si>
  <si>
    <t>Al menos 10 años de experiencia profesional global desde el año de Titulación referida en el apartado 2.1.</t>
  </si>
  <si>
    <t>Técnico/a 1</t>
  </si>
  <si>
    <t>TR23-EXO-017</t>
  </si>
  <si>
    <t>Al menos 15 años de experiencia global en el sector de la Ingeniería/ Consultoría del Transporte y/o Tecnologías de la Información.</t>
  </si>
  <si>
    <t>TR23-EXO-019</t>
  </si>
  <si>
    <t>Al menos 15 años de experiencia profesional global desde el año de Titulación referida en el apartado 2.1.</t>
  </si>
  <si>
    <t>TR23-EXO-022</t>
  </si>
  <si>
    <t>TR23-EXO-024</t>
  </si>
  <si>
    <t>Sevilla</t>
  </si>
  <si>
    <t>TR23-EXO-026</t>
  </si>
  <si>
    <t>A Coruña</t>
  </si>
  <si>
    <t>Al menos 4 años de experiencia global en el sector de la Ingeniería/ Consultoría del Transporte y/o Tecnologías de la Información.</t>
  </si>
  <si>
    <t>Gerente 1</t>
  </si>
  <si>
    <t>Al menos 15 años de experiencia global en el sector de la Ingeniería/ Consultoría del Transporte.</t>
  </si>
  <si>
    <t>TR23-ECE-023</t>
  </si>
  <si>
    <t>Al menos 10 años de experiencia global en el sector de la Ingeniería/ Consultoría del Transporte.</t>
  </si>
  <si>
    <t>Gerente 2</t>
  </si>
  <si>
    <t>Al menos 15 años de experiencia global en el sector de la Consultoría del Transporte.</t>
  </si>
  <si>
    <t>TR23-ECE-032</t>
  </si>
  <si>
    <t>Al menos 10 años de experiencia global en el sector de la Ingeniería/Consultoría del Transporte.</t>
  </si>
  <si>
    <t>TR23-ECE-036</t>
  </si>
  <si>
    <t>Técnico/a 2</t>
  </si>
  <si>
    <t>Técnico/a de consultoría jurídica</t>
  </si>
  <si>
    <t>Al menos 5 años de experiencia profesional global desde el año de Titulación referida en el apartado 2.1.</t>
  </si>
  <si>
    <t>Al menos 4 años de experiencia global en el sector de la Consultoría del Transporte.</t>
  </si>
  <si>
    <t>Al menos 25 años de experiencia profesional global.</t>
  </si>
  <si>
    <t>Al menos 5 años de experiencia en las funciones específicas descritas.</t>
  </si>
  <si>
    <t>TR23-ECE-006</t>
  </si>
  <si>
    <t>TR23-ECE-007</t>
  </si>
  <si>
    <t>Formación en gestión de proyectos y/o coordinación de equipos.
Conocimientos en análisis territoriales en el ámbito aeroportuario.</t>
  </si>
  <si>
    <t>TR23-ECE-009</t>
  </si>
  <si>
    <t>TR23-ECE-012</t>
  </si>
  <si>
    <t>TR23-ECE-013</t>
  </si>
  <si>
    <t>Experto/a 1</t>
  </si>
  <si>
    <t>TR23-ECE-020</t>
  </si>
  <si>
    <t>Al menos 12 años de experiencia profesional global desde el año de Titulación referida en el apartado 2.1.</t>
  </si>
  <si>
    <t>TR23-ECS-024</t>
  </si>
  <si>
    <t>TR23-ECS-026</t>
  </si>
  <si>
    <t>TR23-ECS-030</t>
  </si>
  <si>
    <t>TR23-ECS-031</t>
  </si>
  <si>
    <t>Al menos 6 años de experiencia profesional global desde el año de Titulación referida en el apartado 2.1.</t>
  </si>
  <si>
    <t>TR23-ECS-036</t>
  </si>
  <si>
    <t>TR23-ECS-037</t>
  </si>
  <si>
    <t>TR23-ECS-038</t>
  </si>
  <si>
    <t>TR23-ECS-040</t>
  </si>
  <si>
    <t>TR23-ECS-043</t>
  </si>
  <si>
    <t>TR23-ECS-044</t>
  </si>
  <si>
    <t>Al menos 8 años de experiencia profesional global desde el año de Titulación referida en el apartado 2.1.</t>
  </si>
  <si>
    <t>TR23-ECS-004</t>
  </si>
  <si>
    <t>Consultor/a experto/a en laboratorio TI de Justicia</t>
  </si>
  <si>
    <t>TR23-ECS-006</t>
  </si>
  <si>
    <t>TR23-ECS-007</t>
  </si>
  <si>
    <t>TR23-ECS-009</t>
  </si>
  <si>
    <t>Analista de soporte TI y BBDD en IGAE</t>
  </si>
  <si>
    <t>TR23-ECS-070</t>
  </si>
  <si>
    <t>TR23-ECS-065</t>
  </si>
  <si>
    <t>TR23-ECS-066</t>
  </si>
  <si>
    <t>TR23-ECS-067</t>
  </si>
  <si>
    <t>TR23-ECS-051</t>
  </si>
  <si>
    <t>TR23-ECS-053</t>
  </si>
  <si>
    <t>TR23-ECS-058</t>
  </si>
  <si>
    <t>TR23-ECS-045</t>
  </si>
  <si>
    <t>Coordinador/a del Espacio Nacional de Datos de Salud</t>
  </si>
  <si>
    <t>Formación y/o Certificación ITIL.
Formación en Big Data.
Formación y/o Certificación en Sistemas Analíticos de Bussiness Intelligence.
Formación en administración de Bases de Datos Oracle.
Formación y/o Certificación en gestión de proyecto, estrategia y tecnología.</t>
  </si>
  <si>
    <t>Al menos 5 años de experiencia en proyectos relativos al Gobierno del Dato o Bussiness Intelligence.</t>
  </si>
  <si>
    <t>Experiencia de al menos 10 años como profesional TIC en el ámbito de las Administraciones Públicas.</t>
  </si>
  <si>
    <t>TR23-ECS-047</t>
  </si>
  <si>
    <t>Experto/a en Desarrollo de Software y Analítica de Datos</t>
  </si>
  <si>
    <t>Formación en Big Data.
Formación en Sistemas Analíticos de Bussiness Intelligence.
Formación en metodologías de desarrollo ágiles (Scrum).</t>
  </si>
  <si>
    <t>Al menos 5 años de experiencia en proyectos de Análisis y Gestión del Dato de proyectos del sector transporte.</t>
  </si>
  <si>
    <t>Al menos 5 años en modelado de datos con Bases de Datos Relacionales.</t>
  </si>
  <si>
    <t>TR23-EEM-022</t>
  </si>
  <si>
    <t>Prevención de Riesgos Laborales
Urbanismo, ordenación del territorio y medio ambiente 
Conservación y explotación de carreteras.
Gestión de calidad y medioambiental.</t>
  </si>
  <si>
    <t>Valencia</t>
  </si>
  <si>
    <t xml:space="preserve">Especialista en conservación y explotación de carreteras </t>
  </si>
  <si>
    <t>TR23-EEM-028</t>
  </si>
  <si>
    <t>Al menos 10 años de experiencia global en el sector de la Ingeniería del Transporte.</t>
  </si>
  <si>
    <t>TR23-EEM-029</t>
  </si>
  <si>
    <t>Al menos 8 años de experiencia global en el sector de la Ingeniería del Transporte.</t>
  </si>
  <si>
    <t>Soporte para obras ferroviarias de infraestructura y vía</t>
  </si>
  <si>
    <t>Toledo</t>
  </si>
  <si>
    <t>Habilitación en inspección por ultrasonidos
Habilitación de Encargado de Trabajos
Habilitación de Piloto de Seguridad</t>
  </si>
  <si>
    <t>Al menos 4 años de experiencia global.</t>
  </si>
  <si>
    <t>Al menos 2 años de experiencia global en el sector de la Ingeniería del Transporte.</t>
  </si>
  <si>
    <t>Al menos 1 año de experiencia en vigilancia y seguimento de las obras de inversión y de obras a terceros.</t>
  </si>
  <si>
    <t>Al menos 1 año trabajando con un GMAO</t>
  </si>
  <si>
    <t>Cuenca</t>
  </si>
  <si>
    <t>TR23-EEM-044</t>
  </si>
  <si>
    <t>TR23-EEM-045</t>
  </si>
  <si>
    <t>TR23-EEM-046</t>
  </si>
  <si>
    <t>TR23-EEM-047</t>
  </si>
  <si>
    <t>TR23-EEM-050</t>
  </si>
  <si>
    <t>TR23-EEM-051</t>
  </si>
  <si>
    <t>TR23-EEM-052</t>
  </si>
  <si>
    <t>TR23-EEM-053</t>
  </si>
  <si>
    <t>Guadalajara</t>
  </si>
  <si>
    <t>Albacete</t>
  </si>
  <si>
    <t>TR23-EEM-062</t>
  </si>
  <si>
    <t>Especialista en seguridad operacional</t>
  </si>
  <si>
    <t>Al menos 5 años de experiencia en realización de Evaluaciones independientes de seguridad del subsistema de infraestructura-vía para puestas en servicio y para la redacción de proyectos ferroviarios.</t>
  </si>
  <si>
    <t>TR23-EEM-013</t>
  </si>
  <si>
    <t>Jefe/a de Proyecto</t>
  </si>
  <si>
    <t>Barcelona</t>
  </si>
  <si>
    <t>Murcia</t>
  </si>
  <si>
    <t>TR23-EEM-020</t>
  </si>
  <si>
    <t>TR23-EEM-021</t>
  </si>
  <si>
    <t>TR23-EEM-003</t>
  </si>
  <si>
    <t>Jefe/a de Unidad en Obras Ferroviarias de línea convencional.</t>
  </si>
  <si>
    <t>Al menos 10 años de experiencia global en el sector de la Ingeniería y/o Consultoría del Transporte.</t>
  </si>
  <si>
    <t>Director/a de Obra</t>
  </si>
  <si>
    <t>Lugo</t>
  </si>
  <si>
    <t>Formación en gestión de riesgos ferroviarios.
Formación en prevención de riesgos laborales.
Formación en BIM.
Formación en legislación de contratos de las administraciones públicas.
Itinerario Formativo para Directores de Obra.</t>
  </si>
  <si>
    <t>Al menos 5 años de experiencia realizando control y seguimiento de obras ferroviarias.</t>
  </si>
  <si>
    <t>TR23-EEM-006</t>
  </si>
  <si>
    <t>Al menos 2 años en supervisión/dirección de proyectos ferroviarios.</t>
  </si>
  <si>
    <t>TR23-EEM-007</t>
  </si>
  <si>
    <t>TR23-EEM-008</t>
  </si>
  <si>
    <t>Vigilante de Obras ferroviarias de infraestructura y vía</t>
  </si>
  <si>
    <t>Al menos 2 años de experiencia en inspección de soldaduras.</t>
  </si>
  <si>
    <t>Al menos 5 años de experiencia en control de obras ferroviaria.</t>
  </si>
  <si>
    <t>TR23-EEM-035</t>
  </si>
  <si>
    <t>TR23-EEM-039</t>
  </si>
  <si>
    <t>TR23-EEM-040</t>
  </si>
  <si>
    <t>TR23-EEM-041</t>
  </si>
  <si>
    <t>TR23-EEW-037</t>
  </si>
  <si>
    <t>TR23-EEW-039</t>
  </si>
  <si>
    <t>Al menos 13 años de experiencia realizando tareas de Direccion de ejecución y/o Direccion de obra en obra de edificación del sector ferroviario</t>
  </si>
  <si>
    <t>Al menos 12 años de experiencia en proyectos y/o obras de actuaciones en accesibilidad.</t>
  </si>
  <si>
    <t>Al menos 14 años de experiencia profesional global desde el año de Titulación referida en el apartado 2.1.</t>
  </si>
  <si>
    <t>TR23-EEW-043</t>
  </si>
  <si>
    <t>TR23-EEW-048</t>
  </si>
  <si>
    <t>Al menos 4 años de experiencia profesional global desde el año de Titulación referida en el apartado 2.1.</t>
  </si>
  <si>
    <t>Ourense</t>
  </si>
  <si>
    <t>Cáceres</t>
  </si>
  <si>
    <t>TR23-EEW-029</t>
  </si>
  <si>
    <t>TR23-EEW-035</t>
  </si>
  <si>
    <t>PMO Internacional</t>
  </si>
  <si>
    <t>Project Manager Professional (PMP)</t>
  </si>
  <si>
    <t>Al menos 15 años de experiencia en proyectos y obras en el ámbito aeronáutico.</t>
  </si>
  <si>
    <t>Al menos 4 años de experiencia como coordinador general para diseño de aeropuerto internacional.</t>
  </si>
  <si>
    <t>Requerida experiencia demostrable en al menos dos (2) trabajos de diseño u obra para obras de aeropuertos internacionales donde el idioma de trabajo haya sido el inglés.</t>
  </si>
  <si>
    <t>TR23-EEW-002</t>
  </si>
  <si>
    <t>TR23-EEW-004</t>
  </si>
  <si>
    <t>TR23-EEW-005</t>
  </si>
  <si>
    <t>Asistente de gestión de Almacenes Ferroviarios</t>
  </si>
  <si>
    <t>TR23-EEW-006</t>
  </si>
  <si>
    <t>TR23-EEW-007</t>
  </si>
  <si>
    <t>TR23-EEW-009</t>
  </si>
  <si>
    <t>TR23-EEW-010</t>
  </si>
  <si>
    <t>Proyecto y Construcción de Infraestructuras Ferroviarias de Alta Velocidad</t>
  </si>
  <si>
    <t>Al menos 2 años de experiencia en obra ferroviaria.</t>
  </si>
  <si>
    <t>Asturias</t>
  </si>
  <si>
    <t>TR23-EEW-018</t>
  </si>
  <si>
    <t>Jefe/a de Circulación de Construcción</t>
  </si>
  <si>
    <t>Técnico/a de Suministros</t>
  </si>
  <si>
    <t>Conocimientos BIM</t>
  </si>
  <si>
    <t>TR23-EEP-007</t>
  </si>
  <si>
    <t>Al menos 3 años de experiencia en proyectos BIM.</t>
  </si>
  <si>
    <t>Técnico/a en Valoración y Expropiaciones</t>
  </si>
  <si>
    <t>Al menos 5 años de experiencia en expropiaciones.</t>
  </si>
  <si>
    <t>Al menos 5 años en valoraciones y peritaciones.</t>
  </si>
  <si>
    <t>TR23-EEP-029</t>
  </si>
  <si>
    <t>TR23-EEP-031</t>
  </si>
  <si>
    <t>TR23-EEP-033</t>
  </si>
  <si>
    <t>TR23-EEP-008</t>
  </si>
  <si>
    <t>Al menos 5 años en las funciones enumeradas en el apartado 1.14.</t>
  </si>
  <si>
    <t>TR23-EEP-009</t>
  </si>
  <si>
    <t>Al menos 8 años de experiencia global en el sector de la Ingeniería/ Consultoría del Transporte.</t>
  </si>
  <si>
    <t>Al menos 5 años en las funciones enumeradas en el apartado 1.14</t>
  </si>
  <si>
    <t>Trazadista de Carreteras</t>
  </si>
  <si>
    <t>Al menos 8 años de experiencia en trazado de infraestructuras viales.</t>
  </si>
  <si>
    <t>TR23-EEP-013</t>
  </si>
  <si>
    <t>Proyectista de Carreteras</t>
  </si>
  <si>
    <t>Al menos 8 años de experiencia en redacción de proyectos de infraestructuras viales.</t>
  </si>
  <si>
    <t>TR23-EEP-016</t>
  </si>
  <si>
    <t>Gerente en redacción de proyectos de arquitectura y edificación ferroviaria</t>
  </si>
  <si>
    <t>TR23-EEP-020</t>
  </si>
  <si>
    <t>TR23-EEP-022</t>
  </si>
  <si>
    <t>TR23-EEP-036</t>
  </si>
  <si>
    <t>TR23-EEP-042</t>
  </si>
  <si>
    <t>TR23-EEP-044</t>
  </si>
  <si>
    <t>Especialista en coordinación y redacción de proyectos de Talleres ferroviarios</t>
  </si>
  <si>
    <t>TR23-EEP-045</t>
  </si>
  <si>
    <t>TR23-EEP-047</t>
  </si>
  <si>
    <t>TR23-EEP-052</t>
  </si>
  <si>
    <t>TR23-EEP-053</t>
  </si>
  <si>
    <t>TR23-EEP-054</t>
  </si>
  <si>
    <t>Dirección Facultativa de Obras de Línea Aérea de Contacto</t>
  </si>
  <si>
    <t>Al menos 10 años de experiencia en obras de línea aérea de contacto.</t>
  </si>
  <si>
    <t>Al menos 5 años en Dirección Facultativa de obras de Línea Aérea de Contacto.</t>
  </si>
  <si>
    <t>Participación en la redacción de al menos tres modificados de obras línea aérea de contacto.</t>
  </si>
  <si>
    <t xml:space="preserve">Realización de la puesta en servicio de tres obras de línea aérea de contacto. 
</t>
  </si>
  <si>
    <t>TR23-ESR-006</t>
  </si>
  <si>
    <t>TR23-ESR-009</t>
  </si>
  <si>
    <t>Al menos 4 años en Dirección Facultativa de obras de Línea Aérea de Contacto.</t>
  </si>
  <si>
    <t>TR23-ESR-026</t>
  </si>
  <si>
    <t>TR23-ESR-020</t>
  </si>
  <si>
    <t>TR23-ESR-001</t>
  </si>
  <si>
    <t>Jefe/a Senior de proyectos de instalaciones de suministro de energía eléctrica</t>
  </si>
  <si>
    <t>Al menos 15 años de experiencia en diseño y obra de instalaciones de suministro de energía eléctrica a la tracción ferroviaria.</t>
  </si>
  <si>
    <t>Al menos 10 años en gestión técnica de proyectos de suministro de energía eléctrica.</t>
  </si>
  <si>
    <t>Jefe/a de proyecto o responsable de proyecto de 2 o más proyectos internacionales de suministro de energía eléctrica a la tracción ferroviaria.</t>
  </si>
  <si>
    <t>TR23-ESR-002</t>
  </si>
  <si>
    <t>Curso básico de prevención de riesgos laborales (50 horas)</t>
  </si>
  <si>
    <t>Disponibilidad de desplazamiento semanal a lo largo del terreno nacional.</t>
  </si>
  <si>
    <t>TR23-ESR-013</t>
  </si>
  <si>
    <t>TR23-ESR-017</t>
  </si>
  <si>
    <t>TR23-ESR-032</t>
  </si>
  <si>
    <t>TR23-ESR-033</t>
  </si>
  <si>
    <t>Al menos 2 años de experiencia profesional global desde el año de Titulación referida en el apartado 2.1.</t>
  </si>
  <si>
    <t>TR23-ESS-001</t>
  </si>
  <si>
    <t>TR23-ESS-002</t>
  </si>
  <si>
    <t>TR23-ESS-003</t>
  </si>
  <si>
    <t>TR23-ESS-015</t>
  </si>
  <si>
    <t>TR23-ESS-016</t>
  </si>
  <si>
    <t>TR23-ESS-017</t>
  </si>
  <si>
    <t>TR23-ESS-018</t>
  </si>
  <si>
    <t>TR23-ESS-019</t>
  </si>
  <si>
    <t>TR23-ESS-020</t>
  </si>
  <si>
    <t>Al menos 3 años de experiencia global en el sector de la Ingeniería del Transporte.</t>
  </si>
  <si>
    <t>TR23-ESO-003</t>
  </si>
  <si>
    <t>Gerente Técnico/a en Gestión de Operaciones de tráfico aéreo</t>
  </si>
  <si>
    <t>Al menos 6 años de experiencia en las funciones del apartado 1.14.</t>
  </si>
  <si>
    <t>Formación en Gestión de Proyectos.</t>
  </si>
  <si>
    <t>TR23-ESO-013</t>
  </si>
  <si>
    <t>Al menos 8 años de experiencia en gestión de proyectos en el ámbito de la consultoría aeroportuaria.</t>
  </si>
  <si>
    <t>Al menos 10 años de experiencia global en el sector de la Ingeniería del Transporte</t>
  </si>
  <si>
    <t>Al menos 6 años de experiencia global en el sector de la Ingeniería del Transporte.</t>
  </si>
  <si>
    <t>TR23-ECE-024</t>
  </si>
  <si>
    <t>TR23-ECE-005</t>
  </si>
  <si>
    <t>TR23-ECE-008</t>
  </si>
  <si>
    <t>TR23-ECE-028</t>
  </si>
  <si>
    <t>TR23-ECS-016</t>
  </si>
  <si>
    <t>TR23-ECS-025</t>
  </si>
  <si>
    <t>TR23-ECS-032</t>
  </si>
  <si>
    <t>TR23-ECS-005</t>
  </si>
  <si>
    <t>TR23-ECS-069</t>
  </si>
  <si>
    <t>TR23-ECS-061</t>
  </si>
  <si>
    <t>TR23-EEM-011</t>
  </si>
  <si>
    <t>TR23-EEW-024</t>
  </si>
  <si>
    <t>Al menos 10 años de experiencia global  en el sector de las Tecnologías de la Información.</t>
  </si>
  <si>
    <t>Al menos 2 años de experiencia global  en el sector de las Tecnologías de la Información.</t>
  </si>
  <si>
    <t>Castellón</t>
  </si>
  <si>
    <t>Al menos 15  años de experiencia profesional global desde el año de  Titulación referida en el apartado 2.1.</t>
  </si>
  <si>
    <t>Dirección de obra</t>
  </si>
  <si>
    <t>TR23-EEP-027</t>
  </si>
  <si>
    <t>TR23-EEP-018</t>
  </si>
  <si>
    <t>TR23-ESR-003</t>
  </si>
  <si>
    <t>TR23-ESS-021</t>
  </si>
  <si>
    <t>TR23-ESS-004</t>
  </si>
  <si>
    <t>TR23-ESO-008</t>
  </si>
  <si>
    <t>TR23-ESO-009</t>
  </si>
  <si>
    <t>TR23-ESO-014</t>
  </si>
  <si>
    <t>TR23-ESO-001</t>
  </si>
  <si>
    <t>TR23-ESO-005</t>
  </si>
  <si>
    <t>Gerente especificaciones y diseño ERTMS</t>
  </si>
  <si>
    <t>Al menos 4 años de experiencia global en el sector de la Ingeniería del Transporte.</t>
  </si>
  <si>
    <t>Al menos 3 años de experiencia profesional global desde el año de Titulación referida en el apartado 2.1.</t>
  </si>
  <si>
    <t>Al menos 1 año en las funciones descritas en el apartado 1.14.</t>
  </si>
  <si>
    <t>Al menos 2 años de experiencia global en el sector de la Ingeniería/ Consultoría del Transporte.</t>
  </si>
  <si>
    <t>Gerente Técnico/a en Sistemas CNS</t>
  </si>
  <si>
    <t>Al menos 6 años de experiencia en la realización de estudios de afección radioelécctrica de sistemas CNS.</t>
  </si>
  <si>
    <t>Al menos 6 años en revisión y supervisión de estudios de afección radioeléctrica de equipos CNS.</t>
  </si>
  <si>
    <t>Capacitación en el uso de herramientas de simulación radioeléctrica de equipos CNS (ej. OUNPPM, NavTools).</t>
  </si>
  <si>
    <t>Experto/a en GNSS</t>
  </si>
  <si>
    <t>Técnico/a especialista en contaminación acústica en entornos aeroportuarios</t>
  </si>
  <si>
    <t>Formación en acústica ambiental.</t>
  </si>
  <si>
    <t>Al menos 10  años de experiencia profesional global desde el año de Titulación referida en el apartado 2.1.</t>
  </si>
  <si>
    <t>Al menos 4  años de experiencia global  en el sector de la Ingeniería/ Consultoría del Transporte.</t>
  </si>
  <si>
    <t>Al menos 4 años de experiencia en acústica ambiental.</t>
  </si>
  <si>
    <t>Al menos 1 año de experiencia en acústica asociada a entornos aeroportuarios.</t>
  </si>
  <si>
    <t>Técnico/a en planificación aeroportuaria</t>
  </si>
  <si>
    <t>Conocimientos específicos de planificación aeroportuaria.</t>
  </si>
  <si>
    <t>Al menos 1 año de experiencia global en el sector de la Consultoría del Transporte.</t>
  </si>
  <si>
    <t>Al menos 1 año de experiencia en estudios/proyectos relacionados con campo de vuelos.</t>
  </si>
  <si>
    <t>Al menos 1 año de experiencia en las funciones requeridas para el puesto.</t>
  </si>
  <si>
    <t>Al menos 2 años de manejo del paquete Office</t>
  </si>
  <si>
    <t>Gerente especialista en planificación territorial de aeropuertos</t>
  </si>
  <si>
    <t>Al menos 15  años de experiencia profesional global desde el año de Titulación referida en el apartado 2.1.</t>
  </si>
  <si>
    <t>Al menos 10  años de experiencia global  en el sector de la Ingeniería/ Consultoría del Transporte.</t>
  </si>
  <si>
    <t>Al menos 8 años de experiencia en planificación territorial de aeropuertos.</t>
  </si>
  <si>
    <t xml:space="preserve">Experiencia de al menos 2 años en el uso de herramientas de planificación. </t>
  </si>
  <si>
    <t>Conocimiento de herramientas de análisis de datos (Power BI o similar).</t>
  </si>
  <si>
    <t>Al menos 3 años de experiencia en el ámbito de la planificación aeroportuaria nacional e internacional.</t>
  </si>
  <si>
    <t>Al menos 2 años de experiencia en las funciones requeridas para el puesto.</t>
  </si>
  <si>
    <t>Al menos 3 años de manejo del paquete Office.</t>
  </si>
  <si>
    <t>Técnico/a en planificación terrestre</t>
  </si>
  <si>
    <t>Al menos 3 años de experiencia global en el sector de la Consultoría del Transporte.</t>
  </si>
  <si>
    <t>Al menos 3 años de experiencia en el análisis estadístico de datos de movilidad.</t>
  </si>
  <si>
    <t>Al menos 3 años de manejo del paquete Office</t>
  </si>
  <si>
    <t>Gerente técnico en seguridad operacional</t>
  </si>
  <si>
    <t>Conocimientos en el ámbito de Certificación de Aeródromos, Seguridad Operacional, Infraestructuras, Servicios Aeroportuarios y Normativa (EASA, OACI, AESA, …). 
Conocimientos en el ámbito de la regulación aeroportuaria.
Nivel intermedio de inglés.</t>
  </si>
  <si>
    <t>Al menos 3 años de experiencia en gestión de proyectos en el ámbito de la regulación aeroportuaria.</t>
  </si>
  <si>
    <t>Al menos 15 años de manejo del paquete Office.</t>
  </si>
  <si>
    <t>Experto/a en Compliance Monitoring</t>
  </si>
  <si>
    <t xml:space="preserve">Conocimientos en el ámbito de Seguridad Operacional, Infraestructuras, Servicios Aeroportuarios y Normativa (EASA, OACI, AESA, …). </t>
  </si>
  <si>
    <t>Al menos 5 años de experiencia en el sector de la Ingeniería/ Consultoría del Transporte.</t>
  </si>
  <si>
    <t>Al menos 3 años de experiencia en estudios/proyectos relacionados con campo de vuelos.</t>
  </si>
  <si>
    <t>Al menos 1 año de experiencia en las funciones relacionadas con el puesto.</t>
  </si>
  <si>
    <t>Al menos 5 años de manejo del paquete Office.</t>
  </si>
  <si>
    <t>Gerente especialista en evaluación ambiental</t>
  </si>
  <si>
    <t xml:space="preserve">Formación en el ámbito ambiental.
Formación en gestión de proyectos y/o coordinación de equipos.
</t>
  </si>
  <si>
    <t>Al menos 6 meses de experiencia global  en el sector de la Ingeniería/ Consultoría del Transporte.</t>
  </si>
  <si>
    <t>Al menos 6 meses de experiencia en gestión y coordinación de equipos.</t>
  </si>
  <si>
    <t>Al menos 6 meses de experiencia en la elaboración de documentación para evaluaciones ambientales estratégicas.</t>
  </si>
  <si>
    <t>Técnico/a de eficiencia energética</t>
  </si>
  <si>
    <t>Conocimientos sobre Eficiencia energética / Auditoría energética/ Energías renovables/ Combustibles sostenibles</t>
  </si>
  <si>
    <t>Al menos 5 años de experiencia profesional global desde el año de  Titulación referida en el apartado 2.1.</t>
  </si>
  <si>
    <t>Al menos 5 años de experiencia global  en el sector de la Ingeniería/ Consultoría del Transporte y/o Tecnologías de la Información.</t>
  </si>
  <si>
    <t>Al menos 5 años de experiencia específica en estudios energéticos</t>
  </si>
  <si>
    <t>Al menos 2 años como técnico de auditorías energéticas</t>
  </si>
  <si>
    <t>Técnico/a de inspección de agentes de asistencia en tierra y de combustibles.</t>
  </si>
  <si>
    <t>Al menos 9 meses de experiencia en la aplicación de normativa internacional, europea y nacional relacionada con asistencia en tierra.</t>
  </si>
  <si>
    <t>Al menos 9 meses de experiencia en las funciones requeridas para el puesto.</t>
  </si>
  <si>
    <t>Al menos 2 años de manejo de paquete Office.</t>
  </si>
  <si>
    <t>Gerente técnico en el ámbito de la consultoría económico-financiera</t>
  </si>
  <si>
    <t>Formación en infraestructuras y servicios de transporte</t>
  </si>
  <si>
    <t>Al menos 10 años de experiencia en la gestión de proyectos relacionados con el puesto.</t>
  </si>
  <si>
    <t>Al menos 5 años de experiencia en el desarrollo de estudios internacionales.</t>
  </si>
  <si>
    <t>Al menos 2 años de experiencia en cada modo de transporte: ferrocarriles, carreteras, puertos y aeropuertos.</t>
  </si>
  <si>
    <t>Nivel de inglés avanzado (C1)</t>
  </si>
  <si>
    <t>TR23-ECE-030</t>
  </si>
  <si>
    <t>Al menos 10 años de experiencia en gestión de proyectos relacionados con el puesto.</t>
  </si>
  <si>
    <t xml:space="preserve">Al menos 5 años de experiencia en gestión de proyectos internacionales relacionados con el puesto. </t>
  </si>
  <si>
    <t>Economista en el sector de las infraestructuras y los servicios del transporte</t>
  </si>
  <si>
    <t>Auditorías de Cuentas
Valoraciones de empresas
Derecho</t>
  </si>
  <si>
    <t>Al menos 6  años de experiencia profesional global desde el año de Titulación referida en el apartado 2.1.</t>
  </si>
  <si>
    <t>Al menos un año de experiencia global  en el sector de la Consultoría del Transporte.</t>
  </si>
  <si>
    <t>Al menos un año de experiencia en el análisis económico del marco regulatorio para la operación y gestión de infraestructuras de transporte.</t>
  </si>
  <si>
    <t>Al menos un año de experiencia en el análisis jurídico del marco regulatorio para la operación y gestión de infraestructuras de transporte.</t>
  </si>
  <si>
    <t>Experto/a en consultoría jurídica</t>
  </si>
  <si>
    <t>Al menos 3 años de experiencia global  en el sector de la Ingeniería/Consultoría del Transporte y/o Medio Ambiente.</t>
  </si>
  <si>
    <t>Al menos 2 años de experiencia en Derecho Administrativo.</t>
  </si>
  <si>
    <t>Al menos 2 años de experiencia en el Sector Público.</t>
  </si>
  <si>
    <t>TR23-ECE-037</t>
  </si>
  <si>
    <t>Al menos 1 año de experiencia global  en el sector de la Ingeniería/Consultoría del Transporte y/o Medio Ambiente.</t>
  </si>
  <si>
    <t>Al menos 1 año de experiencia en Derecho Administrativo.</t>
  </si>
  <si>
    <t>Al menos 1 año de experiencia en el Sector Público.</t>
  </si>
  <si>
    <t>Título de Experto en Gestión de la Innovación por parte de la AEC
Togaf 9 Certified
AWS Certified Solutions Architect – Associate</t>
  </si>
  <si>
    <t>Al menos 10  años de experiencia profesional global</t>
  </si>
  <si>
    <t>Al menos 8  años de experiencia global  en el sector de la Ingeniería/ Consultoría del Transporte y/o Tecnologías de la Información.</t>
  </si>
  <si>
    <t>Al menos 5 años de experiencia en gestión y liderazgo de proyectos TIC con equipos multidisciplinares.</t>
  </si>
  <si>
    <t>Al menos 5 años liderando proyectos de innovación TIC en tecnologías o servicios TIC disruptivos (Metaverso, IA, Robotización o Machine Learning)</t>
  </si>
  <si>
    <t>Se requiere experiencia TIC de al menos 5 años liderando equipos en grandes proyectos empresariales</t>
  </si>
  <si>
    <t>Se requiere experiencia de al menos 5 años en la Administración General del Estado</t>
  </si>
  <si>
    <t>Desarrollador/a Liferay Portales Web Ministerio de Justicia</t>
  </si>
  <si>
    <t>Formación o Certificación Liferay
Formación o Certificación en el ámbito del desarrollo Java</t>
  </si>
  <si>
    <t>Al menos 5 años de experiencia profesional global desde el año de titulación referida en el apartado 2.1.</t>
  </si>
  <si>
    <t>Al menos 5 años de experiencia global  en el sector de las Tecnologías de la Información.</t>
  </si>
  <si>
    <t>Al menos 1 año de experiencia en la realización de proyectos de desarrollo para la transformación digital de la Administración de Justicia</t>
  </si>
  <si>
    <t>4. Al menos 1 año de experiencia en la realización de actividades para el análisis y desarrollo de portlets y configuraciones para CMS Liferay en relación con el desarrollo de portales web del Ministerio de Justicia (Fiscalía General del Estado, portal de datos, punto de acceso general de la Administración de Justicia, Comité Técnico Estatal de la Administración de Justicia electrónica y oficinas de justicia en el municipio).</t>
  </si>
  <si>
    <t>Al menos 4 años de experiencia en la realización de actividades para el análisis y desarrollo de portlets para CMS Liferay en distintas versiones de producto Liferay (6, 7.0, 7.1, 7.2, 7.3 o 7.4)</t>
  </si>
  <si>
    <t xml:space="preserve">Al menos 4 años de experiencia en el establecimiento de configuraciones de producto Liferay en diferentes versiones (6, 7.0, 7.1, 7.2, 7.3 o 7.4).
</t>
  </si>
  <si>
    <t>Al menos 1 año de experiencia en relación con la gestión de desarrollos evolutivos y correctivos de componentes Liferay a través de Jira y Git en el ámbito de proyectos de desarrollo para la transformación digital de la Administración de Justicia</t>
  </si>
  <si>
    <t>Analista de desarrollo FullStack</t>
  </si>
  <si>
    <t>Formación en metodologías de desarrollo ágiles (Scrum).</t>
  </si>
  <si>
    <t>Al menos 10 años de experiencia profesional global desde el año de  Titulación referida en el apartado 2.1.</t>
  </si>
  <si>
    <t>Al menos 5 años de experiencia como desarrollador FullStack.</t>
  </si>
  <si>
    <t>Al menos 5 años de experiencvia en programación front end avanzada con NodeJS y/o React.</t>
  </si>
  <si>
    <t>Experiencia de al menos 10 años en desarrollo de aplicaciones informáticas, realizando toma de requisitos, análisis funcional y técnico y desarrollo.</t>
  </si>
  <si>
    <t xml:space="preserve">Experiencia de al menos 5 años como desarrollador Backend con Bases de Datos SQL (MariaDB, MySQl, PostrgreSQL, etc.).
</t>
  </si>
  <si>
    <t>Experiencia de al menos 5 años como desarrollador Frontend con HTML, CSS y Javascript.</t>
  </si>
  <si>
    <t>Experiencia de al menos 3 años realizando planes de pruebas para aplicaciones informáticas.</t>
  </si>
  <si>
    <t xml:space="preserve">Desarrollador/a Iniciativas Registros de Apoyo a la Administración de Justicia </t>
  </si>
  <si>
    <t>Formación y/o Certificación en el ámbito de desarrollo de aplicaciones basadas en tecnología  Java</t>
  </si>
  <si>
    <t>Al menos 4 años de experiencia profesional global desde el año de titulación referida en el apartado 2.1.</t>
  </si>
  <si>
    <t>Al menos 4 años de experiencia global  en el sector de las Tecnologías de la Información.</t>
  </si>
  <si>
    <t>Al menos 1 año de experiencia en el desarrollo de proyectos para la transformación digital del Ministerio de Justicia en el ámbito de Registros de Apoyo a la Administración de Justicia y/o  y Archivo Electrónico de Apoderamientos Judiciales.</t>
  </si>
  <si>
    <t>Al menos 1 año de experiencia desarrollando  actividades de  Análisis, Diseño técnico e implementación de necesidades funcionales en el ámbito  de Registros de Apoyo a la Administración de Justicia y/o Archivo Electrónico de Apoderamientos Judiciales.</t>
  </si>
  <si>
    <t>Al menos 1 año de experiencia desarrollando  actividades relativas al mantenimiento de las aplicaciones, gestión y resolución de incidencias en el ámbito  de Registros Administrativos de Apoyo a la Administración de Justicia y/o Archivo Electrónico de Apoderamientos Judiciales.</t>
  </si>
  <si>
    <t>Al menos 1 año de experiencia en desarrollo de Proyectos con el siguiente contexto tecnológico:  J2EE (Spring Framework, JAX-RS, JAX-WS, JAXB, Apache CXF, Spring Webflow, HTML5, AngularJS, JQuery, CSS3, AOP, Maven, Bootstrap), Servicios Web (SOAP y RESTful), Test unitarios y de integración (Junit, Mockito, Selenium), Persistencia de datos( Oracle, Hibernate, JPA, PLSQL), Modelado y schemas (XML, XSD, JSON).</t>
  </si>
  <si>
    <t>Formación en administración de bases de datos ORACLE
Formación en redes CISCO</t>
  </si>
  <si>
    <t>Al menos 3  años de experiencia profesional global</t>
  </si>
  <si>
    <t>Al menos 3  años de experiencia global  en el sector de  Tecnologías de la Información.</t>
  </si>
  <si>
    <t>Al menos 3 años de experiencia como service manager aplicando metodología ITIL</t>
  </si>
  <si>
    <t>Al menos 3 años en generación de informes técnicos reportando incidencias y gestión de ticketing directamente a cliente</t>
  </si>
  <si>
    <t>Experiencia de al menos un año como profesional TI en la Administración General del Estado</t>
  </si>
  <si>
    <t>Experiencia de al menos 5 años en gestión de incidencias con al menos tres de las siguientes herramientas de gestión: Remedy, Servicenow, HPSM, Easyvista o Servicetonic</t>
  </si>
  <si>
    <t>Responsable desarrollo Back-End Migración Tecnológica Sistema para la Gestión Procesal Ministerio de Justicia</t>
  </si>
  <si>
    <t>Formación y/o Certificaciones en gestión de proyectos.
Formación y/o Certificaciones en el ámbito de desarrollo de Aplicaciones basadas en tecnología  TIBCO
Formación y/o Certificación en el ámbito de desarrollo de aplicaciones basadas en tecnología  Java</t>
  </si>
  <si>
    <t>Al menos 15  años de experiencia global  en el sector de las Tecnologías de la Información.</t>
  </si>
  <si>
    <t>Al menos 5 años de experiencia en relación con el desarrollo de aplicaciones y soluciones para la transformación digital de la Administración de Justicia</t>
  </si>
  <si>
    <t>Al menos 3 años de experiencia  como responsable de desarrollos back-end realizando actividades de coordinación de equipos, diseños técnicos, análisis e implementación en relación con el proceso de Migración Tecnológica del Sistema de Gestión Procesal del Ministerio de Justicia</t>
  </si>
  <si>
    <t>Al menos 4 años de experiencia realizando actividades en la coordinación de Equipos de Desarrollos Back-end  en proyectos de Migración Tecnológica de Sistemas relativos a la Gestión Procesal.  Planificación, reporte y seguimiento de desarrollos.</t>
  </si>
  <si>
    <t xml:space="preserve">Al menos 4 años de experiencia realizando actividades  de Interlocución con responsables funcionales en el ámbito de la Gestión Procesal. Recepción de requisitos para su análisis y diseño. Establecimiento de alcances de desarrollo y coordinación de los mismos. </t>
  </si>
  <si>
    <t>Al menos 4 años de experiencia en la definición de las normas de diseño, arquitecturas y mejores prácticas asi como coordinación con el resto de áreas del proyecto (Arquitectura, Certificación, Front-end, Funcional)</t>
  </si>
  <si>
    <t>Al menos 4 años de experiencia en el desarrollo de proyectos sobre Plataformas de microservicios soportados en infraestructura Kubernetes (Gateway, Istio, Cloud Config, Swagger, Kibana, Grafana)</t>
  </si>
  <si>
    <t xml:space="preserve">Al menos 4 años de experiencia en el desarrollo de proyectos bajo un ámbito de desarrollo back: Spring Boot (Java), .NET, Shell Scripting, FW de desarrollo propietario ATOM y  ámbito de desarrollo front: VUE.js, Node.js, Electrón.
</t>
  </si>
  <si>
    <t>Analista Iniciativas Instituto Nacional de Toxicología y Ciencias Forenses (INTCF) Ministerio de Justicia</t>
  </si>
  <si>
    <t>Formación o Certificación en el ámbito de analisis funcional de aplicaciones</t>
  </si>
  <si>
    <t>Al menos 1 año de experiencia en la realización de actividades de análisis funcional para el desarrollo  de iniciativas enmarcadas dentro del Servicio de Información Toxicológica para el Instituto Nacional de Toxicología y Ciencias Forenses (INTCF)</t>
  </si>
  <si>
    <t>Al menos 1 año de experiencia en la realización de actividades para la toma de requisitos para el desarrollo  de iniciativas enmarcadas dentro del Servicio de Información Toxicológica para el Instituto Nacional de Toxicología y Ciencias Forenses (INTCF)</t>
  </si>
  <si>
    <t xml:space="preserve">Al menos  1 año de experiencia utilizando  JIRA para el  control y seguimiento de proyectos
</t>
  </si>
  <si>
    <t>Al menos 1 año de experiencia realizando actividades para la gestion, identificación, reporte y seguimiento de incidencias al equipo técnico en proyectos de desarrollo TI para el desarrollo  de iniciativas enmarcadas dentro del Servicio de Información Toxicológica para el Instituto Nacional de Toxicología y Ciencias Forenses (INTCF)</t>
  </si>
  <si>
    <t>Analista-Programador/a junior aplicaciones .Net sector ferroviario</t>
  </si>
  <si>
    <t>Certificación y/o formación en:
*Tecnología .NET
*Desarrollo de aplicaciones web
*Azure 
*Seguridad web</t>
  </si>
  <si>
    <t>Al menos 1 año de experiencia en el análisis y desarrollo de aplicaciones web con tecnología .NET, C#, SQL Server, Entity Framework, HTML, CSS, JavaScript.</t>
  </si>
  <si>
    <t>Al menos 6 meses de experiencia en proyectos de aplicaciones informáticas en el ámbito del sector ferroviario.</t>
  </si>
  <si>
    <t>Experiencia de al menos  1 año utilizando  SonarQube para el control de calidad.</t>
  </si>
  <si>
    <t>Experiencia de al menos 1 año con herramientas Azure Devops para desarrollos de integración continua.</t>
  </si>
  <si>
    <t>Experiencia de al menos  6 meses en el desarrollo de interfaz de usuario con MVC y jQuery.</t>
  </si>
  <si>
    <t>Experiencia de al menos  6 meses trabajando con bases de datos relacionales.</t>
  </si>
  <si>
    <t>Consultor/a componente 13</t>
  </si>
  <si>
    <t>Al menos 10  años de experiencia profesional global desde el año de  Titulación referida en el apartado 2.1.</t>
  </si>
  <si>
    <t>Al menos 5  años de experiencia global  en el sector de inversiones financieras y Capital Riesgo</t>
  </si>
  <si>
    <t>Al menos 5 años de experiencia en reporte a Alta Dirección de informes de resultados económico-financieros</t>
  </si>
  <si>
    <t>Al menos 1 año de experiencia en implantación, puesta en marcha o seguimiento de startups</t>
  </si>
  <si>
    <t>Técnico/a de Apoyo al seguimiento de Proyectos</t>
  </si>
  <si>
    <t xml:space="preserve">Se requiere formación en Ingles nivel intermedio (B1 o B2)
Se requiere formación máster en gestión (tipo MBA) otorgado por universidad o por un instituto de reconocido prestigio
Se requiere certificación como Scrum Master
Se requiere certificación en gestión de proyectos (PMP) o servicios (ITIL o ISO 20.000) </t>
  </si>
  <si>
    <t>Al menos 7  años de experiencia global  en el sector de las Tecnologías de la Información.</t>
  </si>
  <si>
    <t>Al menos 6 años de experiencia como Project Manager, o en seguimiento de proyectos (PMO) de transformación digital</t>
  </si>
  <si>
    <t>Al menos 2 años trabajando en gestión y seguimiento de proyectos para la Administración Pública.</t>
  </si>
  <si>
    <t>Se requiere experiencia de al menos dos años con herramientas de gestión de proyectos tipo Clarity PPM o Jira</t>
  </si>
  <si>
    <t>Coordinador/a Soporte y Explotación Ministerio de Justicia</t>
  </si>
  <si>
    <t>Formación y/o Certificación en Lean IT.
Formación y/o Certificación en TOGAF 9
Formación  y/o Certificación en gestión de proyectos 
Formación y/o Certificación en la gestión de servicios de tecnologías de la Información (ITIL)</t>
  </si>
  <si>
    <t>Al menos 10  años de experiencia global  en el sector de las Tecnologías de la Información.</t>
  </si>
  <si>
    <t>Al menos 4  años de experiencia realizando actividades de gestión y planificación de proyectos TI para el  desarrollo de aplicaciones enmarcadas en el proceso la transformación digital de la Administración de Justicia</t>
  </si>
  <si>
    <t>Al menos 2 años de experiencia realizando actividades para la identificación de necesidades de recursos internos y apoyo a las gerencias de área en el proceso de selección e incorporación dentro  del Ministerio de Justicia.</t>
  </si>
  <si>
    <t>Al menos 6 meses de experiencia en la realización de actividades de coordinación y gestión de la línea de actividad en relación a los servicios de Soporte y Explotación para la Transformación Digital del Ministerio de Justicia</t>
  </si>
  <si>
    <t>Al menos 2 años de experiencia realizando supervisión de proyectos TI desarrollados bajo un modelo de Integración Continua y Despliegue Continuo con el objetivo de mejorar la calidad y time-to-market en el proceso de entregas.</t>
  </si>
  <si>
    <t>Al menos 2 años de experiencia en la realización de actividades para la coordinación y gestión de proyectos en el Ministerio de Justicia en lo que se refiere a la interlocución de alto nivel con el cliente .</t>
  </si>
  <si>
    <t>Al menos 6 meses de experiencia en la realización de actividades para el apoyo a los procesos de Contratación y Seguimiento Técnico de los servicios subcontratados en el ámbito de las actividades de Soporte y Explotación en el Ministerio de Justicia.</t>
  </si>
  <si>
    <t>Al menos 6 meses de experiencia en la identificación de necesidades y gestión de subcontratación en lo que se refiere a la generación de informes de necesidad, evaluación de propuestas, seguimiento para la certificación de la ejecución y evaluación del servicio prestado por el proveedor.</t>
  </si>
  <si>
    <t xml:space="preserve">Analista / Responsable Técnico Iniciativas de Registros de Apoyo a la Administración de Justicia </t>
  </si>
  <si>
    <t xml:space="preserve">Formación y/o Certificación en Gestión de Proyectos 
Formación  y/o Certificación en metodologias agiles (Scrum)
Formación y/o Certificación en el ámbito de desarrollo de aplicaciones basadas en tecnología  Java
Formación y/o Certificación en DevOps </t>
  </si>
  <si>
    <t>Al menos 1 año de experiencia en el desarrollo de proyectos para la transformación digital del Ministerio de Justicia en el ámbito de Registros de Apoyo a la Administración de Justicia y/o Archivo Electrónico de Apoderamientos Judiciales.</t>
  </si>
  <si>
    <t>Analista Aplicaciones de Negocio Centro de Productos Horizontales Ministerio de Justicia</t>
  </si>
  <si>
    <t>Formación o Certificación en el ámbito de desarrollo de aplicaciones basadas en tecnología  Java
Formación o Certificación en el ámbito de analisis funcional de aplicaciones</t>
  </si>
  <si>
    <t>Al menos 10  años de experiencia global  en el sector de Tecnologías de la Información.</t>
  </si>
  <si>
    <t>Al menos 6 meses de experiencia en la realización de proyectos de desarrollo para la transformación digital de la Administración de Justicia</t>
  </si>
  <si>
    <t>Al menos 6 meses de experiencia en la realización de actividades de Analisis Técnico y/o Funcional para el desarrollo  de  aplicaciones de Negocio para el Centro de Productos Horizontales  del Ministerio de Justicia.</t>
  </si>
  <si>
    <t>Al menos 6 meses de experiencia participando en el desarrollo de proyectos implementados en tecnología Java y Oracle</t>
  </si>
  <si>
    <t>Al menos  6 meses de experiencia utilizando  JIRA para el  control y seguimiento de proyectos</t>
  </si>
  <si>
    <t>Al menos 6 meses de experiencia realizando actividades para la gestion, identificación y resolución de incidencias en proyectos de desarrollo TI</t>
  </si>
  <si>
    <t>Consultor/a arquitecto/a SW/Empresarial</t>
  </si>
  <si>
    <t>Se requieren al menos las siguientes certificaciones:
- API OWNER
- Scrum Master
- Scrum Foundations</t>
  </si>
  <si>
    <t>Al menos 8  años de experiencia global  en el sector de las  Tecnologías de la Información.</t>
  </si>
  <si>
    <t>Al menos 4 años de experiencia en proyectos TI como arquitecto Software</t>
  </si>
  <si>
    <t>Al menos 5 años de experiencia en como Jefe de proyecto o responsable de desarrollos informaticos con Java (también se admite como experiencia si además de Java se ha trabajado con  .Net)</t>
  </si>
  <si>
    <t>Analista Programador Iniciativas ESB TIBCO del Ministerio de Justicia</t>
  </si>
  <si>
    <t>Formación o Certificación en el ámbito del diseño o implementación de interfaces SOAP y REST
Formación o Certificación en el ámbito de TIBCO BusinessWorks</t>
  </si>
  <si>
    <t>Al menos 2 años de experiencia profesional global desde el año de titulación referida en el apartado 2.1.</t>
  </si>
  <si>
    <t>Al menos 1 año de experiencia realizando actividades de implementación de interfaces SOAP y REST para la programación de procesos TIBCO BusinessWorks en el Ministerio de Justicia</t>
  </si>
  <si>
    <t>Al menos 1 año de experiencia utilizando las siguientes tecnologias y herramientas:  TIBCO BusinessWorks 5.X, TIBCO Administrator, Oracle SQL Developer, SoapUI</t>
  </si>
  <si>
    <t>Al menos 1 año realizando actividades de soporte y resolución de incidencias producidas en los proyectos realizados para el ESB (Bus de servicios de empresa) en el Ministerio de Justicia</t>
  </si>
  <si>
    <t>Analista/Responsable Técnico Java Iniciativas  Ministerio Fiscal del Ministerio de Justicia</t>
  </si>
  <si>
    <t>Formación y/o Certificación en el ámbito de desarrollo de aplicaciones basadas en tecnología  Java, Spring, Hibernate, Web Services o HTML
Formación y/o Certificación en el ámbito de Bases de Datos Oracle - PL/SQL</t>
  </si>
  <si>
    <t>Al menos 1 año de experiencia en la realización de proyectos de desarrollo para la transformación digital de la Administración de Justicia en el ámbito del Ministerio Fiscal</t>
  </si>
  <si>
    <t xml:space="preserve">Al menos 1 año de experiencia en la realización de actividades de Analisis y Desarrollo  de Proyectos de Mantenimiento y Evolución de aplicaciones del Ministerio de Justicia para el registro y la tramitación electrónica de las causas y procedimientos judiciales en el ámbito del Ministerio Fiscal </t>
  </si>
  <si>
    <t xml:space="preserve">Al menos 1 año de experiencia realizando actividades para el desarrollo y mantenimiento de aplicaciones basadas en Java6/Structs 2. </t>
  </si>
  <si>
    <t xml:space="preserve">Al menos 1 año de experiencia realizando actividades para el desarrollo y mantenimiento de aplicaciones basadas en Java/Spring MVC/Hibernate. </t>
  </si>
  <si>
    <t xml:space="preserve">Al menos 1 año de experiencia en el uso de servicios web con protocolo SOAP. </t>
  </si>
  <si>
    <t>Al menos 1 año de experiencia realizando actividades de desarrollo de aplicaciones con base de datos ORACLE (SQL, PL/SQL).</t>
  </si>
  <si>
    <t>Consultor/a PMO</t>
  </si>
  <si>
    <t>Formación y/o Certificación en Gestión de Proyectos.</t>
  </si>
  <si>
    <t>Al menos 15 años de experiencia profesional global desde el año de  Titulación referida en el apartado 2.1.</t>
  </si>
  <si>
    <t>Al menos 15 años de experiencia global  en el sector de las Tecnologías de la Información.</t>
  </si>
  <si>
    <t xml:space="preserve">Al menos 5 años de experiencia en proyectos europeos </t>
  </si>
  <si>
    <t>Al menos 5 años de experiencia en gestión y coordinación de proyectos de innovación.</t>
  </si>
  <si>
    <t>Experiencia de al menos 5 años como profesional en proyectos de transformación digital en la Administración Pública.</t>
  </si>
  <si>
    <t>Nivel C1 de Inglés</t>
  </si>
  <si>
    <t>Científica/o de Datos</t>
  </si>
  <si>
    <t>Formación en Big Data y Analytics.
Formación en Business Intelligence.
Formación en Gestión de Proyectos con metodologías Ágiles.</t>
  </si>
  <si>
    <t>Al menos 3 años de experiencia como Científico de Datos con desarrollos en Python.</t>
  </si>
  <si>
    <t>Al menos 3 años de experiencia en procesamiento de datos para analítica.</t>
  </si>
  <si>
    <t>Experiencia de al menos 5 años en en estudio de tendencias de mercado.</t>
  </si>
  <si>
    <t>Experiencia de al menos 5 años en el análisis para la toma de decisiones.</t>
  </si>
  <si>
    <t>Al menos 3 años de experiencia en liderazgo ténico y/o arquitectura de implantación de soluciones relativas al Dato y su explotación.</t>
  </si>
  <si>
    <t>Experiencia de al menos 5 años como desarrollador Backend con Bases de Datos SQL (MariaDB, MySQl, PostrgreSQL, etc.).</t>
  </si>
  <si>
    <t>Consultor/a de estrategias digitales</t>
  </si>
  <si>
    <t>Al menos 10  años de experiencia global  en el sector de las  Tecnologías de la Información.</t>
  </si>
  <si>
    <t>Al menos 3 años de experiencia como Project Manager</t>
  </si>
  <si>
    <t>Al menos 2 años de experiencia en implantación de soluciones TI (aplicaciones o portales web)</t>
  </si>
  <si>
    <t>Idioma ingles bilingüe avalado por certificación oficial</t>
  </si>
  <si>
    <t>Ingeniero/a DevOps Iniciativas IC Ministerio de Justicia</t>
  </si>
  <si>
    <t>Formación o Certificación en ITIL Foundation
Formación o Certificación en el ámbito de Integración Continua</t>
  </si>
  <si>
    <t>Al menos 1 año de experiencia en la realización de actividades para el diseño y construcción de procesos de integración continua enmarcados en iniciativas para la transformación digital de la Administración de Justicia</t>
  </si>
  <si>
    <t xml:space="preserve">Al menos 1 año de experiencia realizando actividades para el diseño y construcción de procesos de integración continua usando la herramienta GitLab.  </t>
  </si>
  <si>
    <t xml:space="preserve">Al menos 1 año de experiencia realizando actividades para el desarrollo y mantenimiento de playbooks y roles de Ansible para la automatización de las tareas de despliegue y gestión de la configuración en aplicaciones con arquitectura monolítica. </t>
  </si>
  <si>
    <t xml:space="preserve">Al menos 1 año de experiencia realizando actividades para el diseño y construcción de procesos de despliegue continuo en Kubernetes, usando ArgoCD, para aplicaciones basadas en microservicios. </t>
  </si>
  <si>
    <t>Al menos 1 año de experiencia realizando actividades para la creación, soporte y evolución de imágenes Docker para los pipelines de integración continua y despliegue continuo.</t>
  </si>
  <si>
    <t>Analista Programador/a Frontend Angular Gestión de Expedientes Abogacía del Estado</t>
  </si>
  <si>
    <t xml:space="preserve">Formación o Certificación en el ámbito del desarrollo Frontend: Angular, vue.js
Formación o Certificación en el ámbito del desarrollo Backend .Net CORE
</t>
  </si>
  <si>
    <t>Al menos 1 año de experiencia realizando actividades para el desarrollo, refactorización y mantenimiento frontend con tecnología Angular sobre aplicativos para la gestión de expedientes judiciales de la Abogacía del Estado</t>
  </si>
  <si>
    <t>Al menos 1 año de experiencia utilizando las siguientes tecnologias:  Angular 9 y 13, .Net CORE 6</t>
  </si>
  <si>
    <t>Al menos 1 año de experiencia realizando actividades de soporte y resolución de incidencias producidas en el ámbito de desarrollo Frontend para la gestión de expedientes judiciales de la Abogacía del Estado</t>
  </si>
  <si>
    <t>Gestión de indicadores de PMO</t>
  </si>
  <si>
    <t>Formación y/o Certificación en Gestión de Proyectos PMP.
Formación y/o Certificación en Sistemas Analíticos de Bussiness Intelligence.</t>
  </si>
  <si>
    <t>Al menos 5 años de experiencia en Oficinas de Gestión de Proyectos.</t>
  </si>
  <si>
    <t>Al menos 5 años de experiencia en la aplicación de sistemas analíticos para el establecimiento de indicadores y el análisis descriptivo.</t>
  </si>
  <si>
    <t>Al menos 5 años de experiencia en gestión del portfolio de productos y servicios.</t>
  </si>
  <si>
    <t>Al menos 5 años de experiencia en la aplicación de metodologías normalizadas para la gestión de proyectos, servicios y/o calidad, como normas ISO.</t>
  </si>
  <si>
    <t>Al menos 3 años de experiencia en la aplicación de modelos de Assessment para medir madurez de procesos (maturity model assessment).</t>
  </si>
  <si>
    <t>Nivel B2 de Inglés</t>
  </si>
  <si>
    <t>Técnico/a soporte CAU especialista en audiovisuales</t>
  </si>
  <si>
    <t>Técnico/a 3</t>
  </si>
  <si>
    <t>Concocimientos aplicados de la herramienta de ticketing EasyVista.
Conocimientos aplicados de la plataforma Slido.
Conocimientos aplicados de plataformas de videoconferencia (Teams, Webex y Zoom).</t>
  </si>
  <si>
    <t>Al menos 5 años de experiencia profesional global.</t>
  </si>
  <si>
    <t>Al menos 3 años de experiencia en el sector de las Tecnologías de la Información.</t>
  </si>
  <si>
    <t>Al menos 1 año de experiencia como técnico de soporte CAU y atención al usuario.</t>
  </si>
  <si>
    <t>Al menos 1 año realizando enrolamiento y mantenimiento de móviles mediante MDM.</t>
  </si>
  <si>
    <t xml:space="preserve">Experiencia de al menos 9 meses trabajando con VMware AirWatch y Microsoft Intune Endpoint Management. </t>
  </si>
  <si>
    <t>Experiencia de al menos 9 meses configurando salas de audiovisuales con el sistema Creston.</t>
  </si>
  <si>
    <t>Experiencia de al menos 9 meses desplegando software a traves de SCCM.</t>
  </si>
  <si>
    <t>Al menos 9 meses como especialista de sala y audiovisuales en eventos de la Admón. Pública.</t>
  </si>
  <si>
    <t>Administrador de BBDD</t>
  </si>
  <si>
    <t>Conocimientos aplicados de metodologías DevOps en proyectos.
Conocimientos de Reporting services, Analysis services e Integration Services.</t>
  </si>
  <si>
    <t>Al menos 20 años de experiencia en el sector de las Tecnologías de la Información.</t>
  </si>
  <si>
    <t>Al menos 5 años como responsable de Bases de Datos Relacionales, principalmente en MS SQL server y Oracle.</t>
  </si>
  <si>
    <t xml:space="preserve">Al menos 5 años realizando procedimientos almacenados en bases de datos, programando SQL Server y administrando usuarios, espacio en disco y backups. </t>
  </si>
  <si>
    <t>Experiencia de más de 5 años en Adminsitración de BBDD MySQL con conocimientos avanzados de SQL/T-SQL.</t>
  </si>
  <si>
    <t xml:space="preserve">Experiencia de más de 5 años generando los ETLs para Data Warehouse. </t>
  </si>
  <si>
    <t>Experiencia de más de 5 años en tunning y optimización de las consultas a base de datos.</t>
  </si>
  <si>
    <t>Experiencia de más de 5 años en gestión de proyectos (planificación de proyectos de bases de datos).</t>
  </si>
  <si>
    <t>Experiencia proyectos utilizando Always On sobre MS Sql Server.</t>
  </si>
  <si>
    <t>Consultor/a en Innovación</t>
  </si>
  <si>
    <t>Formación y/o Certificación en Gestión de Proyectos</t>
  </si>
  <si>
    <t>Al menos 3 años de experiencia global  en el sector de las Tecnologías de la Información.</t>
  </si>
  <si>
    <t>Al menos 3 años de experiencia como Product Owner y definición de requisitos de productos.</t>
  </si>
  <si>
    <t>Al menos 3 años de experiencia en desarrollo de Software as a Service (SaaS)</t>
  </si>
  <si>
    <t>Experiencia de al menos 1 año gestionando proyectos con metodologías ágiles (gestión del backlog, priorización de actividades, etc.)</t>
  </si>
  <si>
    <t>Nivel de inglés C1 o superior</t>
  </si>
  <si>
    <t>Técnico/a soporte CAU</t>
  </si>
  <si>
    <t xml:space="preserve">Concocimientos aplicados de la herramienta de ticketing EasyVista.
Conocimientos y utilización de Microsoft Deployment Toolkit (MDT) y UDI wizard.  </t>
  </si>
  <si>
    <t>Al menos 10 años de experiencia en el sector de las Tecnologías de la Información.</t>
  </si>
  <si>
    <t>Experiencia de al menos 10 años como técnico de soporte en resolución de incidencias y atención al usuario en la Administración Pública.</t>
  </si>
  <si>
    <t>Experiencia de al menos 5 años utilizando Microsoft Configuration Manager (SCCM) para la gestión, preparación, pruebas y despliegue de software, parches y maquetas.</t>
  </si>
  <si>
    <t>Experiencia de al menos 5 años trabajando en la instalación, configuración y mantenimiento de PCs, portátiles, terminales móviles, tablets y gestión de usuarios mediante Directorio Activo.</t>
  </si>
  <si>
    <t>Experiencia de al menos 4 años en asistencia conexión remota (VPN y RDP) y bastionado de equipos (Bitlocker, Applocker).</t>
  </si>
  <si>
    <t>Participación en migración a Windows 11 con despliegue en SCCM.</t>
  </si>
  <si>
    <t>Experiencia configurando equipos para el funcionamiento de la aplicación SIPA (ámbito aeroportuario).</t>
  </si>
  <si>
    <t>Experiencia en coordinación de equipos CAU.</t>
  </si>
  <si>
    <t>Formación en gestión de riesgos ferroviarios.
Formación en prevención de riesgos laborales.
Formación en BIM.
Formación en legislación de contratos de las administraciones públicas.</t>
  </si>
  <si>
    <t>Al menos 5 años de experiencia en gestión de equipos.</t>
  </si>
  <si>
    <t>Al menos 2 años de experiencia en redacción  de proyectos ferroviarios y/o proyectos construidos.</t>
  </si>
  <si>
    <t>Experto/a ferroviario</t>
  </si>
  <si>
    <t>Al menos 10 años de experiencia global en el sector de la Ingeniería / Consultoría del Transporte.</t>
  </si>
  <si>
    <t>Conocimientos de ofimática.
Habilitación de Encargado de Trabajos.
Habilitación de Piloto de Seguridad.
Habilitación de inspector de soldaduras.</t>
  </si>
  <si>
    <t>Al menos 5 años de experiencia global en el sector de la Ingeniería / Consultoría del Transporte.</t>
  </si>
  <si>
    <t>Al menos 3 años de experiencia realizando labores de inspección de soldaduras o sondeos de vía.</t>
  </si>
  <si>
    <t>Conocimiento de la infraestructura ferroviaria desde la obra hasta la consultoría de grandes infraestructuras.
Conocimientos de gestión de grandes proyectos.
Conocimientos de gestión de personas.</t>
  </si>
  <si>
    <t>Al menos 15 años de experiencia global en el sector de la Ingeniería del Transporte</t>
  </si>
  <si>
    <t xml:space="preserve">Al menos 5 años de experiencia en gestionar y participar en proyectos de consultoria y seguimiento de grandes infraestructuras </t>
  </si>
  <si>
    <t xml:space="preserve"> Al menos 5 años en gestionar proyectos de Asistencia Técnica para el control y vigilancia de obras ferrroviarias</t>
  </si>
  <si>
    <t>Mantenimiento de Infraestructuras Ferroviarias</t>
  </si>
  <si>
    <t xml:space="preserve">Al menos 5 años de experiencia global en el sector de la Ingeniería del Transporte </t>
  </si>
  <si>
    <t>Al menos 2 años de experiencia en redacción de informes de inspecciones y propuestas de sostenimiento.</t>
  </si>
  <si>
    <t>Al menos 2 años en cálculos de estabilidad de desmontes y terraplenes y propuestas de sostenimiento</t>
  </si>
  <si>
    <t>Técnico/a Mantenimiento infraestructuras</t>
  </si>
  <si>
    <t>Conocimientos de cálculo mediante elementos finitos</t>
  </si>
  <si>
    <t xml:space="preserve"> Al menos 5 años de experiencia profesional global desde el año de Titulación referida en el apartado 2.1.</t>
  </si>
  <si>
    <t>Al menos 5 años de experiencia global en el sector de la Ingeniería del Transporte</t>
  </si>
  <si>
    <t>Al menos 2 años de experiencia en estudio de auscultaciones de vía y elaboración de informes de recomendaciones de mantenimiento de vía.</t>
  </si>
  <si>
    <t xml:space="preserve">Al menos 1 año en estudio de vibraciones de origen ferroviario. </t>
  </si>
  <si>
    <t>Responsable  de conservación y explotación de carreteras</t>
  </si>
  <si>
    <t xml:space="preserve">Al menos 20 años de experiencia global en el sector de la Ingeniería del Transporte </t>
  </si>
  <si>
    <t>Al menos 10 años de experiencia como responsable de equipos de contratos de conservación y explotación de carreteras</t>
  </si>
  <si>
    <t>Al menos 5 años en redacción de Estudios relacionados con la explotación y/o delimitación de tramos urbanos</t>
  </si>
  <si>
    <t>Al menos 5 años con titulación de Técnico Superior en Prevención de Riesgos Laborales</t>
  </si>
  <si>
    <t>Al menos 5 años con titulación de Jefe COEX: Conservación y Explotación de carreteras</t>
  </si>
  <si>
    <t>Conservación y explotación de carreteras
Mediciones y presupuestos</t>
  </si>
  <si>
    <t>Al menos 5 años de experiencia como técnico/a de proyectos y obras de carreteras</t>
  </si>
  <si>
    <t xml:space="preserve">Al menos 1 año en apoyo para la redacción y seguimiento de expedientes de explotación  de Carreteras </t>
  </si>
  <si>
    <t>Al menos 5 años de experiencia como técnico/a de logística, planificación y organización de transporte</t>
  </si>
  <si>
    <t xml:space="preserve">Al menos 1 año en apoyo para la redacción y seguimiento de expedientes de explotación y/o conservación  de Carreteras </t>
  </si>
  <si>
    <t>TR23-EEM-032</t>
  </si>
  <si>
    <t>Badajoz</t>
  </si>
  <si>
    <t>Al menos 5 años de experiencia como técnico/a de proyectos de infraestructura</t>
  </si>
  <si>
    <t>Al menos 6 meses en elaboración de estudios de seguridad viaria, seguimiento de expedientes de caracterización de carreteras y delimitación de tramos urbanos de Carreteras</t>
  </si>
  <si>
    <t>Experto/a en Patologia de Puentes Ferroviarios Metalicas.</t>
  </si>
  <si>
    <t>Conocimientos de programas de cálculo de estructuras SAP 2000 a nivel experto.
Conocimientos de Menfis Nivel Experto.
Conocimiento de CYPE 3D Nivel Experto.
Conocimientos de TRICALC Nivel Experto</t>
  </si>
  <si>
    <t xml:space="preserve">Al menos 10  años de experiencia global  en el sector de la Ingeniería del Transporte </t>
  </si>
  <si>
    <t>Al menos 10 años de experiencia en proyectos de reparación, refuerzo y rehabilitación de puentes metálicos de ferrocarril.</t>
  </si>
  <si>
    <t>Al menos 10 años en realización de  informes de pruebas de carga para puentes metálicos de ferrocarril.</t>
  </si>
  <si>
    <t>PRL Trabajos en Altura minimo 4 años.</t>
  </si>
  <si>
    <t>PRL Trabajos en Espacios Confinados minimo 4 años.</t>
  </si>
  <si>
    <t>Técnico/a Inspeccion LAV</t>
  </si>
  <si>
    <t>Girona/Toledo/Ourense</t>
  </si>
  <si>
    <t>Habilitación como responsable técnico/a para concentar trabajos en vía.
Habilitación para la realización de  Inspección Infraestructuras Ferroviarias de Alta de Velocidad.</t>
  </si>
  <si>
    <t>Al menos 2  años de experiencia profesional global desde el año de  Titulación referida en el apartado 2.1.</t>
  </si>
  <si>
    <t>Al menos 2 años de experiencia global  en el sector de la Ingeniería/ Consultoría del Transporte y/o Tecnologías de la Información.</t>
  </si>
  <si>
    <t xml:space="preserve">Al menos 1 año de experiencia en inspección de Infraestructuras de Línea de Alta Velocidad en servicio </t>
  </si>
  <si>
    <t xml:space="preserve"> Al menos 1 año en Seguimiento de los indicadores de calidad de los contratos de los mantenedores.</t>
  </si>
  <si>
    <t>A menos 1 año de experiencia como Técnico/a de Inspección de Infraestructuras de Línea de Alta Velocidad en Base de Mantenimiento de Alta Velocidad.</t>
  </si>
  <si>
    <t>Técnico/a Patologia Edificacion</t>
  </si>
  <si>
    <t>CypeCad (Hormigón)  Nivel Usuario
Cype3D (Metálica)      Nivel Usuario
Hilti engineering (Placas y Anclajes)  Nivel Usuario
Menfis   Nivel Usuario
Autocad Nivel Usuario</t>
  </si>
  <si>
    <t>Al menos 1  año de experiencia profesional global desde el año de  Titulación referida en el apartado 2.1.</t>
  </si>
  <si>
    <t>Al menos 1  año de experiencia global  en el sector de la Ingeniería del transporte</t>
  </si>
  <si>
    <t>Al menos 1 año de experiencia en Redacción de proyectos de reparación, refuerzo y rehabilitación de estructuras de edificación.</t>
  </si>
  <si>
    <t>Al menos 1 año en Mediciones, presupuesto y pliego de prescripciones técnicas.</t>
  </si>
  <si>
    <t>CypeCad (Hormigón)  Nivel Usuario mínimo 1 año.</t>
  </si>
  <si>
    <t>Cype3D (Metálica)      Nivel Usuario mínimo 1 año.</t>
  </si>
  <si>
    <t>Hilti engineering (Placas y Anclajes)  Nivel Usuario mínimo 1 año.</t>
  </si>
  <si>
    <t>Menfis   Nivel Usuario mínimo 1 año.</t>
  </si>
  <si>
    <t>Autocad Nivel Usuario mínimo 1 año.</t>
  </si>
  <si>
    <t>Al menos 1  año de experiencia global  en el sector de la Ingeniería del Transporte</t>
  </si>
  <si>
    <t>Al menos 1 año de experiencia en inspección y evaluación de activos: explanaciones, o túneles, o estructuras o edificaciones.</t>
  </si>
  <si>
    <t xml:space="preserve"> Al menos 1 año de experiencia realizando Mediciones, presupuesto y pliego de prescripciones técnicas.</t>
  </si>
  <si>
    <t>Al menos 1 año de experiencia en vigilancia y seguimento de las obras de inversión y de obras a terceros</t>
  </si>
  <si>
    <t>Al menos 1 año en control del mantenimiento correctivo del adjudicatario del mantenimiento</t>
  </si>
  <si>
    <t xml:space="preserve">Al menos 1 año trabajando con un GMAO (Gestor de Mantenimiento Asistido por Ordenador) </t>
  </si>
  <si>
    <t>Soporte administrativo de Subdirección</t>
  </si>
  <si>
    <t>Conocimientos a nivel de usuario de sooftware de ofimática</t>
  </si>
  <si>
    <t>Al menos 1 año de experiencia global en el sector de la Ingeniería del Transporte.</t>
  </si>
  <si>
    <t>Al menos 1 año de experiencia en la formación y renovación de habilitaciones de seguridad en la circulación y en ensayos no destructivos.</t>
  </si>
  <si>
    <t>Al menos 1 año de experiencia en tramitación y gestión de gastos y viajes</t>
  </si>
  <si>
    <t>Técnico/a en Gestión Trabajos de Mantenimiento</t>
  </si>
  <si>
    <t>Valorable conocimientos en aplicaciones PIDAME</t>
  </si>
  <si>
    <t>Al menos 9 meses de experiencia en gestión de incidencias de AV</t>
  </si>
  <si>
    <t>Al menos 9 meses de experiencia en coordinación de trabajos de mantenimiento de AV</t>
  </si>
  <si>
    <t>Técnico/a en Obras de Inversión</t>
  </si>
  <si>
    <t>Valorable conocimientos en aplicaciones PIDAME, ACER, SIOS</t>
  </si>
  <si>
    <t>Al menos 1 año de experiencia en redacción de proyectos de infraestructura y vía.</t>
  </si>
  <si>
    <t>Técnico/a en Interoperabilidad</t>
  </si>
  <si>
    <t>Técnico/a en Gestión Documental</t>
  </si>
  <si>
    <t>Valorable conocimiento en las aplicaciones SGS y Documentum
Valorable conocimiento en las aplicaciones PIDAME y SIOS</t>
  </si>
  <si>
    <t>Al menos 1 año de experiencia en control documental en la administración.</t>
  </si>
  <si>
    <t>Valorable conocimientos a nivel de usuario de ACAD o similar
Valorable conocimientos a nivel de usuario de Presto o Menfis o similar</t>
  </si>
  <si>
    <t>Al menos 5 años de experiencia en gestión de asistencias técnicas a obras de renovación de infraestructura y vía</t>
  </si>
  <si>
    <t>Título acreditado por ENAC como Evaluador/a Independiente de Seguridad</t>
  </si>
  <si>
    <t>TR23-EEP-002</t>
  </si>
  <si>
    <t>Técnico/a de Apoyo a la Dirección de Proyectos de Alta Velocidad del ADIF</t>
  </si>
  <si>
    <t>Conocimientos acreditados de contratación de Obra Civil en el Sector Público, análisis de Pliegos de Contratación y elaboración de Ofertas para Organismos Públicos.</t>
  </si>
  <si>
    <t>Al menos 2,5 años de experiencia global  en el sector de la Ingeniería/Consultoría del Transporte.</t>
  </si>
  <si>
    <t>Al menos 2 años de experiencia en contratación en el Sector Público, análisis de pliegos y ofertas para Organismos Públicos.</t>
  </si>
  <si>
    <t>Al menos 2 años en las funciones enumeradas en el apartado 1.14</t>
  </si>
  <si>
    <t>Conocimiento específico de la Ley de Contratos del Sector Público.</t>
  </si>
  <si>
    <t>Experto/a en implantación BIM</t>
  </si>
  <si>
    <t>Al menos 1 año en implantación BIM.</t>
  </si>
  <si>
    <t>Cardim, AutoCAD, Menfis, Istram. Lena.</t>
  </si>
  <si>
    <t>Al menos 8 años de experiencia global en el sector de la Ingeniería / Consultoría del Transporte.</t>
  </si>
  <si>
    <t>Participación en al menos 1 proyecto con metodología BIM.</t>
  </si>
  <si>
    <t xml:space="preserve">Participación en al menos 1 proyecto internacional. </t>
  </si>
  <si>
    <t>Participación en, al menos, 1 proyecto con metodología BIM.</t>
  </si>
  <si>
    <t xml:space="preserve">Participación, en al menos, 1 proyecto internacional. </t>
  </si>
  <si>
    <t>Istram. GIS. Seguridad Vial en proyectos. Lena, Cardim. AutoCAD, Menfis, Project, Gis.</t>
  </si>
  <si>
    <t xml:space="preserve">Participación  en, al menos, 1 proyecto internacional. </t>
  </si>
  <si>
    <t xml:space="preserve">AutoCAD. Istram. </t>
  </si>
  <si>
    <t>Al menos 8 años de experiencia global  en el sector de la Ingeniería / Consultoría del Transporte.</t>
  </si>
  <si>
    <t xml:space="preserve">Participación en, al menos, 1 proyecto internacional. </t>
  </si>
  <si>
    <t>Redacción, gestión económica y de cliente, de proyectos de arquitectura y edificación ferroviaria. Proyectos de Arquitectura de Estaciones convencionales y/o Estaciones de Alta Velocidad y centros de control de tráfico.
Dimensionamiento y Funcionalidad de estaciones. Análisis de flujos de personas en modo de operación y en modo evacuación. Requerimientos de accesibilidad y sostenibilidad en edificaciones.
Elaboración de programa funcional de la estación en función de las necesidades de los interesados.
Elaboración de documentación de proyecto en fase de anteproyecto, proyecto básico y proyecto de construcción.
Foco en el cliente.
Gestión y transmisión del conocimiento,Planificación y organización, Orientación a la calidad.</t>
  </si>
  <si>
    <t>Al menos 5 años de experiencia en la gestión de proyectos y 2 años como Gerente 3.</t>
  </si>
  <si>
    <t>Al menos 5 años de experiencia desempeñando funciones en gestión de proyectos con clientes referido en el apartado 1.14</t>
  </si>
  <si>
    <t>Conocimiento básico de metodología BIM en redaccion de proyectos, al menos cinco años.</t>
  </si>
  <si>
    <t>Técnico/a en redacción de proyectos de arquitectura y edificación ferroviaria</t>
  </si>
  <si>
    <t xml:space="preserve"> - Redacción de proyectos de arquitectura y edificación ferroviaria. Proyectos de Arquitectura de Estaciones convencionales y/o Estaciones de Alta Velocidad
 - Redacción de proyectos de edificación de estaciones ferroviarias
 - Funcionalidad de estaciones
 - Análisis de flujos de personas en modo de operación y en modo evacuación
 - Elaboración de programa funcional de la estación en función de las necesidades de los interesados
 - Elaboración de documentación de proyecto en fase de anteproyecto, proyecto básico y proyecto de construcción</t>
  </si>
  <si>
    <t>Al menos 1 año de experiencia global en el sector de la Ingeniería / Consultoría del Transporte.</t>
  </si>
  <si>
    <t>Al menos 1 año de experiencia en la redaccion de proyectos.</t>
  </si>
  <si>
    <t>Al menos 1 año de experiencia desempeñando funciones en proyectos referido en el apartado 1.14</t>
  </si>
  <si>
    <t>Conocimiento básico Metodología BIM en redaccion de proyectos, al menos un año de experiencia.</t>
  </si>
  <si>
    <t xml:space="preserve"> - Redacción de proyectos de arquitectura y edificación ferroviaria. Proyectos de Arquitectura de Estaciones convencionales y/o Estaciones de Alta Velocidad.
 - Redacción de proyectos de edificación de estaciones ferroviarias
 - Funcionalidad de estaciones
 - Análisis de flujos de personas en modo de operación y en modo evacuación
 - Elaboración de programa funcional de la estación en función de las necesidades de los interesados
 - Elaboración de documentación de proyecto en fase de anteproyecto, proyecto básico y proyecto de construcción.</t>
  </si>
  <si>
    <t>Al menos 25 años de experiencia profesional global desde el año de  Titulación referida en el apartado 2.1.</t>
  </si>
  <si>
    <t>Al menos 1 año de experiencia global en el sector de la Ingeniería/ Consultoría del Transporte.</t>
  </si>
  <si>
    <t>Técnico/a Expropiaciones</t>
  </si>
  <si>
    <t>Gestión BIM: Aplicada a infraestructuras. Tramitación Expedientes Expropiaciones. Levantamientos topográficos.</t>
  </si>
  <si>
    <t>Al menos 5  años de experiencia profesional global desde el año de  Titulación referida en el apartado 2.1.</t>
  </si>
  <si>
    <t xml:space="preserve"> Al menos 5  años de experiencia global  en el sector de la Ingeniería / Consultoría del Transporte.</t>
  </si>
  <si>
    <t>Al menos 5 años de experiencia en Mediciones de fincas y evaluación de impacto ambiental.</t>
  </si>
  <si>
    <t>Al menos 2 años en Tramitación Expedientes Expropiaciones.</t>
  </si>
  <si>
    <t>Máster en Geotecnología y Proyectos SIG</t>
  </si>
  <si>
    <t>Redacción de Proyectos, Valoración y Análisis de terrenos. Procedimientos y tramitación de procesos Expropiatorios. Flujos de trabajo con ModelBuilder en ArcGIS Pro.  Inteligencia de Ubicación: Sistemas de Información Geográfica</t>
  </si>
  <si>
    <t>Al menos 3  años de experiencia global  en el sector de la Ingeniería / Consultoría del Transporte.</t>
  </si>
  <si>
    <t>Al menos 2 años de experiencia en Redacción de Proyectos, Valoración y Análisis de terrenos.</t>
  </si>
  <si>
    <t>Al menos 2 años en trabajos GIS de expropiaciones.</t>
  </si>
  <si>
    <t xml:space="preserve">Curso de Análisis Estadístico de Datos Espaciales y de Formas con R </t>
  </si>
  <si>
    <t>Curso Gestión e Innovación en Regadío.
Curso Valoraciones en la Expropiación Forzosa. 
Curso peritaciones, tasaciones y valoraciones inmobiliarias</t>
  </si>
  <si>
    <t xml:space="preserve"> Al menos 5 años de experiencia global en el sector de la Ingeniería /Consultoría del Transporte.</t>
  </si>
  <si>
    <t>Curso de ARCGIS</t>
  </si>
  <si>
    <t>Ingeniería Técnica Agrícola, con  especialidad en industrias agrarias y alimentarias.</t>
  </si>
  <si>
    <t xml:space="preserve">Procedimientos catastrales: GML Validación Gráfica Alternativa
Curso sobre Valoración Agraria y Urbana </t>
  </si>
  <si>
    <t>Al menos 7 años de experiencia global  en el sector de la Ingeniería / Consultoría del Transporte.</t>
  </si>
  <si>
    <t>Al menos 7 años de experiencia (realizando funciones específicas referidas en el apartado 1.14).</t>
  </si>
  <si>
    <t>Al menos 7 años de experiencia (realizando funciones específicas referidas en el apartado 1.15)</t>
  </si>
  <si>
    <t xml:space="preserve">Máster Oficial Universitario en Prevención de Riesgos Laborales. </t>
  </si>
  <si>
    <t>Coordinador/a de Seguridad y Salud en el Sector de la Construcción.</t>
  </si>
  <si>
    <t>Especialista en dirección y redacción de proyectos ferroviarios nacionales e internacionales</t>
  </si>
  <si>
    <t>Conocimientos de automatización de procesos y programación, especialmente en Python, JavaScript, etc
Contar con el PMP (Project Manager Professional) en vigor</t>
  </si>
  <si>
    <t xml:space="preserve">Al menos 6 años de experiencia global  en el sector de la Ingeniería / Consultoría del Transporte. </t>
  </si>
  <si>
    <t>Al menos 1 año de experiencia en automatización de procesos y programación.</t>
  </si>
  <si>
    <t>Al menos 1 año de experiencia en oficina técnica de producción en proyectos internacionales</t>
  </si>
  <si>
    <t>Especialista en Diseño y redacción de Proyectos ferroviarios nacionales de red convencional</t>
  </si>
  <si>
    <t>Elaboración de mediciones y presupuestos con software específico</t>
  </si>
  <si>
    <t xml:space="preserve"> Al menos 0,5 años de experiencia profesional global desde el año de Titulación referida en el apartado 2.1.</t>
  </si>
  <si>
    <t>Al menos 2  años de experiencia global  en el sector de la Ingeniería / Consultoría del Transporte.</t>
  </si>
  <si>
    <t>Al menos 1 año de experiencia en mediciones y presupuestos</t>
  </si>
  <si>
    <t>Formación en software de trazado ISTRAM</t>
  </si>
  <si>
    <t>Al menos 10 años de experiencia global  en el sector de la Ingeniería / Consultoría del Transporte.</t>
  </si>
  <si>
    <t>Al menos 5 años de experiencia en proyectos ferroviarios internacionales.</t>
  </si>
  <si>
    <t>Al menos 5 años de experiencia en proyectos de talleres y cocheras ferroviarios.</t>
  </si>
  <si>
    <t>Imprescindible haber dirigido el diseño de, al menos, 2 proyectos de Talleres y cocheras internacionales.</t>
  </si>
  <si>
    <t>Especialista en Diseño de Proyectos ferroviarios</t>
  </si>
  <si>
    <t>Dominio de programas de trazado y modelado: Istram, Civil 3D, Revit, etc.</t>
  </si>
  <si>
    <t>Al menos 0,5 años de experiencia profesional global desde el año de Titulación referida en el apartado 2.1.</t>
  </si>
  <si>
    <t xml:space="preserve">Al menos 1  año de experiencia global  en el sector de la Ingeniería / Consultoría del Transporte. </t>
  </si>
  <si>
    <t xml:space="preserve">Al menos 1 año de experiencia en modelado de obra lineal con ISTRAM. </t>
  </si>
  <si>
    <t xml:space="preserve"> Al menos 5 años en las funciones enumeradas en el apartado 1.14</t>
  </si>
  <si>
    <t>Experiencia demostrable de un año en uso de ISTRAM para modelado de obra lineal en proyectos aprobados.</t>
  </si>
  <si>
    <t>Técnico/a especialista en geología y geotecnia</t>
  </si>
  <si>
    <t>Perito Geólogo en Ingeniería Geológica
Especialista en Iingeniería Geológica
Formación Preventiva para el desempeño del puesto de Geólogo en actividades extractivas.
Formación en Minería
Formación en Análisis y prevención de riesgos sísmicos.
Gestión del proyecto BIM</t>
  </si>
  <si>
    <t>Al menos 12  años de experiencia profesional global desde el año de  Titulación referida en el apartado 2.1.</t>
  </si>
  <si>
    <t>Al menos 12  años de experiencia global  en el sector de la Ingeniería / Consultoría del Transporte y/o Tecnologías de la Información.</t>
  </si>
  <si>
    <t>Al menos 12 años de experiencia en planificación, coordinación y desarrollo de  las actividades necesarias en el diseño, control técnico y gestión económica de campañas geotécnicas de proyectos de obra civil nacional e internacional.</t>
  </si>
  <si>
    <t xml:space="preserve"> Al menos 10 años en redacción y gestión de estudios geotécnicos internacionales.</t>
  </si>
  <si>
    <t>Software Geotécnico: Slope, Rocscience (Dips, Settle, Slide, Swedge, Unwedge, etc).</t>
  </si>
  <si>
    <t>Experiencia de 10 años en proyectos internacionales</t>
  </si>
  <si>
    <t>Experto/a en Cálculo de Estructuras</t>
  </si>
  <si>
    <t>Master en Prevención de riesgos laborales
Plaxis 2D</t>
  </si>
  <si>
    <t>Al menos 12 años de experiencia global  en el sector de la Ingeniería / Consultoría del Transporte.</t>
  </si>
  <si>
    <t>Al menos 10 años de experiencia en cálculo de estructuras de proyectos de obra subterránea.</t>
  </si>
  <si>
    <t>Al menos 8 años de experiencia en cálculo de estructuras de  proyectos internacionales de ferrocarril.</t>
  </si>
  <si>
    <t>Software estructural ROBOT, RIDO, KREA, CUBUS (Státik, Cedrus, Fagus),  SAP2000, PLAXIS 2D, SLIDE, CYPE</t>
  </si>
  <si>
    <t>Técnico/a especialista en hidrogeología</t>
  </si>
  <si>
    <t>Experto en gestión de recursos hídricos.
Máster en prevención de riesgos laborales y seguridad en minería, energía, obras subterráneas e industrias afines.</t>
  </si>
  <si>
    <t>Al menos 15  años de experiencia global  en el sector de la Ingeniería / Consultoría del Transporte y/o Tecnologías de la Información.</t>
  </si>
  <si>
    <t>Al menos 12 años de experiencia en proyectos de captaciones de redes subterráneas y de sondeos de control piezométrico.</t>
  </si>
  <si>
    <t xml:space="preserve"> Al menos 5 años de experiencia en seguimiento hidrogeológico de infraestructuras y redacción de proyectos de redes piezométricas para el Ministerio para la Transición Ecológica y el Reto Demográfico (MITERD).</t>
  </si>
  <si>
    <t>Master Universitario en hidrología y gestión de Recursos hídricos</t>
  </si>
  <si>
    <t>Técnico/a especialista de Proyectos de túneles y obras subterráneas</t>
  </si>
  <si>
    <t>Formación Gestión de proyectos
Formación de Autocad
Formación software 3D  Método de Cálculo de Elementos Finitos
Programas de mediciones y presupuestos (PRESTO)</t>
  </si>
  <si>
    <t>Al menos 10 años de experiencia global en el sector de la Ingeniería / Consultoría del Transporte y/o Tecnologías de la Información.</t>
  </si>
  <si>
    <t>Al menos 10 años de experiencia en redacción de proyectos de obras subterráneas, tanto nacionales como internacionales.</t>
  </si>
  <si>
    <t>Al menos 7 años en proyectos de obras subterráneas de líneas de metro.</t>
  </si>
  <si>
    <t>Máster de Túneles y Obras Subterráneas</t>
  </si>
  <si>
    <t>Asistente Técnico de Suministros</t>
  </si>
  <si>
    <t>Asistente 3</t>
  </si>
  <si>
    <t>Al menos 3  años de experiencia profesional global.</t>
  </si>
  <si>
    <t>Al menos 12 meses de experiencia global  en el sector de la Ingeniería/ Consultoría del Transporte y/o Tecnologías de la Información.</t>
  </si>
  <si>
    <t>Al menos 12 meses de experiencia en obra ferroviaria.</t>
  </si>
  <si>
    <t>Al menos 12 meses realizando funciones de Asistente Técnico de Suministros</t>
  </si>
  <si>
    <t xml:space="preserve">Master Universitario en Ingeniería Ferroviaria                                                                                                                                                                                                                                                                                                                                                                                                 </t>
  </si>
  <si>
    <t>Al menos 20  años de experiencia profesional global desde el año de  Titulación referida en el apartado 2.1.</t>
  </si>
  <si>
    <t>Al menos 20  años de experiencia global en el sector de la Ingeniería / Consultoría del Transporte y/o Tecnologías de la Información.</t>
  </si>
  <si>
    <t>Al menos 15 años de experiencia en obra ferroviaria como Jefe de Unidad de Asistencia Téncica o Jefe de Proyecto</t>
  </si>
  <si>
    <t>Al menos 30 meses en Dirección de Ora ferroviaria</t>
  </si>
  <si>
    <t>Máster Universitario en Administración y Dirección de Empresas.</t>
  </si>
  <si>
    <t xml:space="preserve">Formación en manejo de carretillas elevadoras </t>
  </si>
  <si>
    <t xml:space="preserve">Al menos 25  años de experiencia profesional global </t>
  </si>
  <si>
    <t xml:space="preserve"> Al menos 10 años de experiencia global  en el sector de la Ingeniería / Consultoría del Transporte y/o Tecnologías de la Información.</t>
  </si>
  <si>
    <t>Al menos 4 años de experiencia en obra civil o ferroviaria</t>
  </si>
  <si>
    <t>Al menos 3 años en la gestión de almacenes ferroviarios</t>
  </si>
  <si>
    <t xml:space="preserve">Curso básico de SAP "Módulo gestión de almacenes" </t>
  </si>
  <si>
    <t>Al menos 5  años de experiencia profesional global</t>
  </si>
  <si>
    <t>Al menos 5  años de experiencia global  en el sector de la Ingeniería / Consultoría del Transporte y/o Tecnologías de la Información.</t>
  </si>
  <si>
    <t>Al menos 5 años de experiencia en obra ferroviaria y/o de carreteras</t>
  </si>
  <si>
    <t>Al menos 11  meses realizando funciones similares a las del puesto ofertado</t>
  </si>
  <si>
    <t>Al menos 11 meses de experiencia global en el sector de la Ingeniería / Consultoría del Transporte y/o Tecnologías de la Información.</t>
  </si>
  <si>
    <t>Al menos 11 meses de experiencia en obra ferroviaria</t>
  </si>
  <si>
    <t>Al menos 11 meses realizando funciones de Asistente Técnico de Suministros</t>
  </si>
  <si>
    <t>Jefe/a de Unidad en Asistencia Técnica para actualización y control de almacenes</t>
  </si>
  <si>
    <t>Project Management Profesional</t>
  </si>
  <si>
    <t>Al menos 15 años de experiencia global en el sector de la Ingeniería /construcción.</t>
  </si>
  <si>
    <t>Al menos 10 años de experiencia en obras dentro del entorno ferroviario</t>
  </si>
  <si>
    <t>Al menos 4 años en el control / dirección de contratos de actualización y control de almacenes de materiales de vía ferroviaria</t>
  </si>
  <si>
    <t>Certificación PMP</t>
  </si>
  <si>
    <t>Al menos 14  años de experiencia global  en el sector de la Ingeniería / Consultoría del Transporte y/o Tecnologías de la Información.</t>
  </si>
  <si>
    <t>Al menos 3 años de experiencia como Jefe de Unidad de Asistencia Técnica en obra ferroviaria</t>
  </si>
  <si>
    <t>Al menos 5 años como Direccitor de Obra en el ámbito ferroviario</t>
  </si>
  <si>
    <t xml:space="preserve">Normativa de vía para la operación de trenes y trabajos en fase de construcción </t>
  </si>
  <si>
    <t>Al menos 4  años de experiencia profesional global</t>
  </si>
  <si>
    <t>Al menos 15 meses de experiencia global en el sector de la Ingeniería / Consultoría del Transporte y/o Tecnologías de la Información.</t>
  </si>
  <si>
    <t>Al menos 15 meses de experiencia en la gestión de la Circulación Ferroviaria</t>
  </si>
  <si>
    <t>Al menos 6 meses en funciones similares al puesto ofertado</t>
  </si>
  <si>
    <t>TR23-EEW-020</t>
  </si>
  <si>
    <t>Asistente Dirección del Cambio</t>
  </si>
  <si>
    <t>Señalización y Sistemas de Control 
Identificación y Evaluación de Riesgos de Factor Humano en la Normativa Comunitaria y en la RAMS Ferroviaria.</t>
  </si>
  <si>
    <t>Al menos 7  años de experiencia profesional global desde el año de Titulación referida en el apartado 2.1.</t>
  </si>
  <si>
    <t>Al menos 5 años de experiencia global  en el sector de la Ingeniería / Consultoría del Transporte y/o Tecnologías de la Información.</t>
  </si>
  <si>
    <t>Al menos 5 años de experiencia como Evaluador ferroviario en proyectos NoBo, DeBo, ISA y AsBo</t>
  </si>
  <si>
    <t>Al menos 3 meses realizando funciones similares al puesto ofertado</t>
  </si>
  <si>
    <t>Al menos 20  años de experiencia profesional global desde el año de Titulación referida en el apartado 2.1.</t>
  </si>
  <si>
    <t>Al menos 10 años de experiencia en obras ferroviarias.</t>
  </si>
  <si>
    <t>Al menos 7 años de experiencia en dirección de obra ferroviaria para líneas ferroviarias de alta velocidad.</t>
  </si>
  <si>
    <t>Al menos una experiencia de al menos dos años de duración como dirección de obra de túnel ferroviario.</t>
  </si>
  <si>
    <t>TR23-EEW-026</t>
  </si>
  <si>
    <t>Project management</t>
  </si>
  <si>
    <t>Al menos  1 año de experiencia global  en el sector de la Ingeniería y/o Consultoría del Transporte.</t>
  </si>
  <si>
    <t>Al menos 2 años de experiencia en obra ferroviaria de alta velocidad.</t>
  </si>
  <si>
    <t>Al menos 1 año de experiencia como coordinador a alto nivel de obra ferroviaria de alta velocidad: project manager o dirección de obra.</t>
  </si>
  <si>
    <t>Al menos 1 año de experiencia global en el sector de la Ingeniería y/o Consultoría del Transporte.</t>
  </si>
  <si>
    <t>TR23-EEW-030</t>
  </si>
  <si>
    <t>Dirección ambiental de obra</t>
  </si>
  <si>
    <t>Técnico de Prevención de Riesgos Laborales</t>
  </si>
  <si>
    <t>Al menos 10 años de experiencia profesional global desde el año de la titulación referida en el apartado 2.1.</t>
  </si>
  <si>
    <t>Al menos 5 años de experiencia como director/directora ambiental de obra en obras ferrroviarias o de carreteras.</t>
  </si>
  <si>
    <t>Al menos 10 años de experiencia como técnico de medio ambiente en obra.</t>
  </si>
  <si>
    <t>TR23-EEW-033</t>
  </si>
  <si>
    <t>Project manager</t>
  </si>
  <si>
    <t xml:space="preserve">Ingeniería Técnica de Obras Públicas (titulación media) </t>
  </si>
  <si>
    <t xml:space="preserve">Al menos 8 años de experiencia demostrable en contratos relacionados con infraestructuras ferroviarias donde el idioma de trabajo haya sido el inglés. </t>
  </si>
  <si>
    <t>Al menos 4 años de experiencia demostrable en trabajos de contract management.</t>
  </si>
  <si>
    <t>Al menos tres (3) años de experiencia desmostrable en proyectos ferroviarios que hayan supuesto expatriación, cuyo idioma de trabajo haya sido el inglés.</t>
  </si>
  <si>
    <t>Al menos cinco (5) años de experiencia en gestión como jefe de proyecto.</t>
  </si>
  <si>
    <t>Requerida experiencia como Técnico de Seguridad Aeronáutica en departamento de seguridad operacional de un aeropuerto internacional.</t>
  </si>
  <si>
    <t>Al menos dos (2) experiencias en trabajos de diseño o supervisión de obra en aeropuestos que hayan supuesto expatriaciones de, al menos, un (1) año de duración cada una.</t>
  </si>
  <si>
    <t>DIRECTOR/A DE OBRA</t>
  </si>
  <si>
    <t>Formacion en "Eficiencia Energética de Edificios".
Conocimientos en Gestión de Proyectos.
Conocimientos en BIM/REVIT.
Formación en Rehabilitación/Restauración.</t>
  </si>
  <si>
    <t>Al menos 3  años de experiencia global  en el sector de la Ingeniería/Consultoría del Transporte y/o Tecnologías de la Información.</t>
  </si>
  <si>
    <t>Al menos 1 año de experiencia como Dirección Facultativa de edificacion relacionada con el transporte.</t>
  </si>
  <si>
    <t>Al menos 1 año de experiencia como Técnico/a de Edificación y/o Instalaciones de Edificacio de ACO (Asistencia y Control de Obras).</t>
  </si>
  <si>
    <t>Director/a de obra</t>
  </si>
  <si>
    <t>Curso de Accesiblidad. 
Conocimientos BIM/REVIT.
Técnico/a en Desarrollo y aplicación de Proyectos de Construcción.</t>
  </si>
  <si>
    <t>Al menos 16 años de experiencia profesional global desde el año de titulacion de alguna de las titulaciones referidas en el apartado 2.1.</t>
  </si>
  <si>
    <t>Curso de Técnico/a en Desarrollo y aplicación de Proyectos de Construcción</t>
  </si>
  <si>
    <t>TÉCNICO/A EN INSTALACIONES DE EDIFICACIÓN</t>
  </si>
  <si>
    <t>Manejo de normativa técnica de instalaciones, construcción, organizaciones de estandarización nacionales e internacionales, empresas de servicios y operadores, administraciones locales, autonómicas y del Estado.
- Electricidad, baja y alta tensión.
- Comunicaciones, telecontrol de instalaciones, Seguridad y control de accesos.
- Instalaciones Mecánicas
- Edificación, Accesibilidad Y PCI.
- Suministro de servicios.
- Manejo de herramientas informáticas: CAD, Office, BIM, presupuestos (Presto, Menfis)</t>
  </si>
  <si>
    <t>Al menos 10  años de experiencia global  en el sector de la Ingeniería/ Consultoría del Transporte y/o Tecnologías de la Información.</t>
  </si>
  <si>
    <t>Al menos 10 años de experiencia como Tecnico de Instalaciones de Edificación.</t>
  </si>
  <si>
    <t>TR23-EEW-046</t>
  </si>
  <si>
    <t xml:space="preserve">Director/a de ejecución </t>
  </si>
  <si>
    <t>Al menos 15 años de experiencia en el sector ferroviario en funciones de ACO para el control de la calidad y/o DEO.</t>
  </si>
  <si>
    <t>Al menos 10 años de experiencia ejerciendo las funciones de Director/a de Ejecución en obras de Edificacion ferroviarias o aeroportuarias en entornos urbanos.</t>
  </si>
  <si>
    <t>Formacion en "Eficiencia Energética de Edificios".
Conocimientos en Gestión de Proyectos.
Conocimientos en BIM/REVIT.
Formacion en Rehabilitacion/Restauracion.</t>
  </si>
  <si>
    <t>Al menos 10 años de experiencia global en el sector de la Ingeniería/Consultoría del Transporte y/o Tecnologías de la Información.</t>
  </si>
  <si>
    <t>Al menos 4 años de experiencia como Dirección Facultativa de edificacion relacionada con el transporte.</t>
  </si>
  <si>
    <t>Al menos 4 años de experiencia como Técnico/a de Edificación y/o Instalaciones de Edificacio de ACO (Asistencia y Control de Obras).</t>
  </si>
  <si>
    <t>Especialidad en Navegación Aérea.
Análisis de flujos de tráfico mediante herramientas de apoyo software (p.e. NEST, NEtwork Strategic Tool, de Eurocontrol).
Aplicación de metodología europea para el desarrollo del espació aéreo y la red de rutas de tráfico (metodología ERNIP).
Prospectiva de nuevas tecnologías aplicables al desarrollo del trasporte aéreo.</t>
  </si>
  <si>
    <t xml:space="preserve">1. Formación en herramientas de simulación radioeléctrica de equipos CNS.
2. Formación en electrónica de radioayudas.
3. Formación en estaciones radar aeronáuticas.
4. Formación en gestión de proyectos.
</t>
  </si>
  <si>
    <t>Al menos 6 años de experiencia global  en el sector de la Ingeniería/ Consultoría del Transporte.</t>
  </si>
  <si>
    <t>Inglés nivel B2 o superior.</t>
  </si>
  <si>
    <t>1. Gestión de Configuración.
2. Gestión de la Cadena Logística.
3. Mantenimiento Industrial.
4. Fundamentos de Navegación por Satélite GNSS.
5. Ingeniería de Sistemas</t>
  </si>
  <si>
    <t>Al menos 4 años de experiencia en control de configuración y/o mantenimiento del sistema GALILEO (o subsistemas), en particular en el Centro de Servicios GNSS (GSC).</t>
  </si>
  <si>
    <t>Al menos 4 años de experiencia en gestión de documentación y/o despliegue de versiones del sistema GALILEO (o subsistemas), en particular en el Centro de Servicios GNSS (GSC).</t>
  </si>
  <si>
    <t>Nivel de Inglés C1</t>
  </si>
  <si>
    <t>Sistemas de posicionamiento global por satélite (GNSS).
Sistema GALILEO.
Soporte a usuarios de sistemas GNSS.
Uso, gestión, especificación, verificación, validación de plataformas HW/SW complejas.</t>
  </si>
  <si>
    <t>Al menos 2  años de experiencia global  en el sector de la Ingeniería/ Consultoría del Transporte y/o Tecnologías de la Información.</t>
  </si>
  <si>
    <t>Al menos 1 año de experiencia en sistemas de navegación por satélite.</t>
  </si>
  <si>
    <t>Al menos 1 año de experiencia en la operación y/o prestación de servicios del sistema de navegación por satélite GALILEO o EGNOS.</t>
  </si>
  <si>
    <t>Técnico/a en GNSS</t>
  </si>
  <si>
    <t>Sistemas de posicionamiento global por satélite (GPS, GALILEO, etc.).
Sistemas de aumentación GNSS satelital (EGNOS).
Tecnologías y herramientas  para la mejora en las prestaciones de los sistemas GNSS de navegación por satélite (ej. ARAIM, RECNET).
Análisis de prestaciones GNSS.</t>
  </si>
  <si>
    <t>Al menos 3 años de experiencia global en el sector de la Ingeniería/Consultoría del Transporte y/o Tecnologías de la Información.</t>
  </si>
  <si>
    <t>Al menos 2 años de experiencia en sistemas de posicionamiento por satélite (GNSS).</t>
  </si>
  <si>
    <t>Técnico/a en Sistemas ATM</t>
  </si>
  <si>
    <t>Sistemas de control de tráfico aéreo (ej. SACTA).
Replanteo y despliegue de sistemas ATC.
Posiciones de control de tráfico aéreo de torre y aproximación (TWR, APP).</t>
  </si>
  <si>
    <t>Al menos 5  años de experiencia profesional global desde el año de Titulación referida en el apartado 2.1.</t>
  </si>
  <si>
    <t>Al menos 3 años de experiencia en sistemas ATC.</t>
  </si>
  <si>
    <t>Al menos 1 año en Despliegue de Proyectos de Automatización de entornos SACTA.</t>
  </si>
  <si>
    <t>Técnico/a en Gestión de operaciones aeroportuarias (aeropuerto lado aire).</t>
  </si>
  <si>
    <t>Conocimientos de Data Science y lenguajes de programación para desarrollo de aplicaciones utilizando técnicas de Big Data y machine learning.</t>
  </si>
  <si>
    <t>Al menos 3 años de experiencia profesional global desde el año de  Titulación referida en el apartado 2.1.</t>
  </si>
  <si>
    <t>Al menos 2  años de experiencia global  en el sector de la Ingeniería/ Consultoría del Transporte.</t>
  </si>
  <si>
    <t>Al menos 1 año en las funciones 2 y 3 del apartado 1.14</t>
  </si>
  <si>
    <t>Máster en Big Data &amp; Business Analytics o similar.</t>
  </si>
  <si>
    <t>TR23-ESO-021</t>
  </si>
  <si>
    <t>Técnico/a en Desarrollo e Innovación ATM</t>
  </si>
  <si>
    <t xml:space="preserve">Conocimientos de programas o aplicaciones para el seguimiento de actividades de proyectos.
Conocimientos de gestión de proyectos.
</t>
  </si>
  <si>
    <t>Al menos 3 años de experiencia profesional global desde el año de Titulación referida en el apartado 2.1</t>
  </si>
  <si>
    <t>Al menos 1 año de experiencia en la gestión de proyectos</t>
  </si>
  <si>
    <t>Al menos 1 año en las funciones 3 y 4 del apartado 1.14</t>
  </si>
  <si>
    <t>Master en Dirección y administración de empresas</t>
  </si>
  <si>
    <t>Nivel de inglés B2 o superior</t>
  </si>
  <si>
    <t>TR23-ESO-022</t>
  </si>
  <si>
    <t>Técnico/a en validación operativa ATM</t>
  </si>
  <si>
    <t>Conocimientos de gestión de operaciones aéreas en aeropuerto lado aire y/o espacio aéreo de ruta y TMA.</t>
  </si>
  <si>
    <t>Al menos 1 año de experiencia profesional global desde el año de Titulación referida en el apartado 2.1.</t>
  </si>
  <si>
    <t>Al menos 1 año de experiencia global  en el sector de la Ingeniería/ Consultoría del Transporte.</t>
  </si>
  <si>
    <t>Al menos 1 año en las funciones del apartado 1.14</t>
  </si>
  <si>
    <t>Experiencia en manejo de herramientas de simulación</t>
  </si>
  <si>
    <t>TR23-ESO-023</t>
  </si>
  <si>
    <t>Técnico/a en Drones</t>
  </si>
  <si>
    <t>U-Space.
Plataformas y tipos de drones.
Sistemas electrónicos de drones.</t>
  </si>
  <si>
    <t>Al menos 1 año de experiencia global  en el sector de la Ingeniería/Consultoría del Transporte y/o Tecnologías de la Información.</t>
  </si>
  <si>
    <t>Al menos 1 año de experiencia en diseño de operaciones y validación de vuelos de pruebas mediante drones.</t>
  </si>
  <si>
    <t>Inglés C1.</t>
  </si>
  <si>
    <t>TR23-ESO-024</t>
  </si>
  <si>
    <t>Técnico/a en Diseño y Modelización del Espacio Aéreo</t>
  </si>
  <si>
    <t>Formación específica en diseño de procedimientos instrumentales de vuelo (IFPD) Convencional y  basada en prestaciones.</t>
  </si>
  <si>
    <t>Al menos 3  años de experiencia profesional global desde el año de  Titulación referida en el apartado 2.1.</t>
  </si>
  <si>
    <t>Al menos 1 año en las funciones 1, 2 y 4 del apartado 1.14</t>
  </si>
  <si>
    <t>Formación en calidad del dato aeronáutico (DQR)</t>
  </si>
  <si>
    <t>Especialidad eléctrica.
Master Sistemas Ferroviarios (Módulo Infraestructura)</t>
  </si>
  <si>
    <t>Al menos 15 años de experiencia global en el sector de la Ingeniería/Consultoría del Transporte y/o Tecnologías de la Información.</t>
  </si>
  <si>
    <t>Jefe/a de proyeco o responsable de trabajo de 2 o más proyectos o estudios que impliquen el uso de convertidores de potencia en sistemas de suministo de energía eléctrica a la tracción ferroviaria.</t>
  </si>
  <si>
    <t>Técnico/a en diseño de sistemas de gestión de la energía eléctrica</t>
  </si>
  <si>
    <t>Programación en Matlab y Python</t>
  </si>
  <si>
    <t>Al menos 2 años de experiencia en desarrollo de aplicaciones informáticas en Matlab y/o Python.</t>
  </si>
  <si>
    <t>Al menos 1 año de experienca en desarrollo de sistemas de gestión de energía eléctrica  en sistemas de tracción ferroviaria.</t>
  </si>
  <si>
    <t>Haber participado en el desarrollo de una aplicación mediante el uso de herramientas de machine learning</t>
  </si>
  <si>
    <t>Ingles. Nivel C1 o superior</t>
  </si>
  <si>
    <t>Técnico de inspección de subestaciones eléctricas</t>
  </si>
  <si>
    <t>Al menos 2 años de experiencia profesional global desde el año de Titulación rferida en el apartado 2.1.</t>
  </si>
  <si>
    <t>Al menos 6 meses de experiencia global  en el sector de la Ingeniería/Consultoría del Transporte y/o Tecnologías de la Información.</t>
  </si>
  <si>
    <t>Al menos 2 años de experiencia en revisión e inspección de instalaciones eléctricas</t>
  </si>
  <si>
    <t>Al menos 6 meses como técnico de inspección de subestaciones eléctricas de tracción.</t>
  </si>
  <si>
    <t>Conocimientos en Línea Aerea de Contacto.
Especificaciones técnicas de interoperabilidad del subsistema de energía del sistema ferroviario.
Método Común de Seguridad. Reglamento 402.</t>
  </si>
  <si>
    <t>Al menos 10  años de experiencia global  en el sector de la Ingeniería/Consultoría del Transporte y/o Tecnologías de la Información.</t>
  </si>
  <si>
    <t>Disponibilida para cambio de residencia en función de la ubicación de la obra.</t>
  </si>
  <si>
    <t>TR23-ESR-007</t>
  </si>
  <si>
    <t>Técnico/a en Seguridad Operacional</t>
  </si>
  <si>
    <t>Dominio de la normativa europea relativa a la interoperabilidad y seguridad ferroviaria.</t>
  </si>
  <si>
    <t>Al menos 8 años de experiencia global  en el sector de la Ingeniería del Transporte..</t>
  </si>
  <si>
    <t>Al menos 8 años de experiencia en el ámbito de la Homologación y de la Seguridad Operacional Ferroviaria.</t>
  </si>
  <si>
    <t>Al menos 1 año realizando las funciones especificadas para el puesto.</t>
  </si>
  <si>
    <t>Conocimientos en Líena Aerea de Contacto.
Especificaciones técnicas de interoperabilidad del subsistema de energía del sistema ferroviario.
Método Común de Seguridad. Reglamento 402.</t>
  </si>
  <si>
    <t>Al menos 10  años de experiencia global en el sector de la Ingeniería/ Consultoría del Transporte y/o Tecnologías de la Información.</t>
  </si>
  <si>
    <t xml:space="preserve">Realización de la puesta en servicio de tres obras de línea aérea de contacto. </t>
  </si>
  <si>
    <t>Técnico/a de Autoprotección y Emergencias</t>
  </si>
  <si>
    <t>Al menos 1 año de experiencia en el desarrollo de proyectos de infraestructuras del transporte.</t>
  </si>
  <si>
    <t>Al menos 2 años realizando las funciones especificas del puesto.</t>
  </si>
  <si>
    <t>Técnico/a en seguridad operacional</t>
  </si>
  <si>
    <t>Al menos 5 años de experiencia en el ámbito de la Seguridad Operacional Ferroviaria.</t>
  </si>
  <si>
    <t>Experiencia realizando las funciones específicas del puesto.</t>
  </si>
  <si>
    <t>Al menos 4 años de experiencia en el ámbito de la Ingeniería RAMS.</t>
  </si>
  <si>
    <t>Al menos 1 año de experiencia realizando las funciones del puesto.</t>
  </si>
  <si>
    <t>Formación en RAMS Ferroviarias</t>
  </si>
  <si>
    <t>TR23-ESR-024</t>
  </si>
  <si>
    <t>Master en transportes.
Máster en BIM.</t>
  </si>
  <si>
    <t>Al menos 10 años de experiencia específica en el ámbito de la Ingeniería Ferroviaria.</t>
  </si>
  <si>
    <t>Técnico/a de Material Rodante, sistemas mecánicos</t>
  </si>
  <si>
    <t>Conocimientos demostrables de la normativa de aplicación de los sistemas mecánicos del material rodante.
Conocimientos en procesos de pintura</t>
  </si>
  <si>
    <t>Al menos 1 año de experiencia global en el sector de la Ingeniería/Consultoría del Transporte y/o Tecnologías de la Información.</t>
  </si>
  <si>
    <t>Al menos 4 años de experiencia diseño o fabricación o mantenimiento de material rodante ferroviario.</t>
  </si>
  <si>
    <t>Al menos 1 año en revisión de diseño o inspección de fabricación de material rodante ferroviario.</t>
  </si>
  <si>
    <t>Formación en Norma UNE-EN ISO/IEC 17020</t>
  </si>
  <si>
    <t>Técnico/a de Material Rodante, Proyectos I+D</t>
  </si>
  <si>
    <t>Conocimientos en nuevos sistemas de tracción basados en pilas de hidrógeno</t>
  </si>
  <si>
    <t>Al menos 1 año de experiencia en proyectos de I+D relacionados con el material rodante.</t>
  </si>
  <si>
    <t>Al menos 1 año de experiencia en proyectos de sistemas de tracción de material rodante basado en pila de hidrógeno.</t>
  </si>
  <si>
    <t>Máster en Energías Renovables</t>
  </si>
  <si>
    <t>Al menos 4 años de experiencia en el ámbito de la ingeniería RAMS.</t>
  </si>
  <si>
    <t>Al menos 1 año de experiencia realizando las funciones específicas del puesto.</t>
  </si>
  <si>
    <t>Formación en Confiabilidad, Riesgo y Seguridad Ferroviaria (RAMS)</t>
  </si>
  <si>
    <t>Formación en gestión de proyectos, valorable curso de preparación para examen PMP.
Experiencia en grupos de trabajo europeos ERTMS.
Experiencia en uso de las herramientas que la Comisión Europea utiliza para monitorizar el despliegue de ERTMS.
Nivel intermedio Inglés, B2.</t>
  </si>
  <si>
    <t>Al menos 10 años de experiencia global  en el sector de la Ingeniería del Transporte.</t>
  </si>
  <si>
    <t>Al menos 6 años de experiencia liderando equipo de trabajo en proyectos de ERTMS con instituciones Europeas.</t>
  </si>
  <si>
    <t>Al menos 10 años en participación de grupos de trabajo europeos relacionados con especificaciones ERTMS.</t>
  </si>
  <si>
    <t>Gerente AT/DO de Señalización Ferroviaria</t>
  </si>
  <si>
    <t>Al menos 6 años de experiencia como Jefe de Unidad en Proyectos de Asistencia Técnica a Obras de Señalización Ferroviaria.</t>
  </si>
  <si>
    <t>Al menos 5 años realizando la función de Director de Obras de Señalización Ferroviaria.</t>
  </si>
  <si>
    <t>Participación en al menos 2 proyectos Internacionales.</t>
  </si>
  <si>
    <t>3 años de experiencia en Sistemas de señalización para lineas de ancho mixto.</t>
  </si>
  <si>
    <t>Técnico/a de gestión fibra óptica para Mantenimiento</t>
  </si>
  <si>
    <t>Al menos 7 años de experiencia global en el sector de la Ingeniería y/o Tecnologías de la Información y Comunicaciones.</t>
  </si>
  <si>
    <t>Al menos 5 años de experiencia en proyectos de despliegues de fibra óptica.</t>
  </si>
  <si>
    <t>Al menos 6 meses en funciones de Asistencia Técnica de Obra de Telecomunicaciones en entornos ferroviarios.</t>
  </si>
  <si>
    <t>Director/a de obras de telecomunicaciones ferroviarias</t>
  </si>
  <si>
    <t>Al menos 10 años de experiencia global  en el sector de la Ingeniería y/o Tecnologías de la Información y Comunicaciones.</t>
  </si>
  <si>
    <t>Al menos 5 años de experiencia en gestiones y relaciones con terceros en obras o despliegues de telecomunicaciones.</t>
  </si>
  <si>
    <t>Al menos 6 meses en funciones de Direccion de Obra de Telecomunicaciones en entornos ferroviarios.</t>
  </si>
  <si>
    <t>Experiencia en Sistemas de Telecomunicaciones de al menos 3 años, incluyendo sistemas de comunicaciones Móviles.</t>
  </si>
  <si>
    <t>Técnico/a sistemas TMS</t>
  </si>
  <si>
    <t>Al menos 1 año de experiencia en el seguimiento de desarrollo de SITRA+.</t>
  </si>
  <si>
    <t>Al menos 1 año de expertiencia asistencia técnica en relación a los sistemas de gestion de tráfico en los CRC.</t>
  </si>
  <si>
    <t>Técnico/a de despliegue ERTMS</t>
  </si>
  <si>
    <t>Al menos2 año de experiencia global  en el sector de la Ingeniería del Transporte.</t>
  </si>
  <si>
    <t>Al menos 2 años de experiencia en el seguimiento de despliegue ERTMS.</t>
  </si>
  <si>
    <t>Al menos 1 año de experiencia asistencia técnica en  reuniones de grupos de trabajo Europeos de innovación para evolución de sistemas CCS.</t>
  </si>
  <si>
    <t>Técnico/a de Asistencia Técnica a Obras Ferroviarias de Señalización, Ertms y SAD.</t>
  </si>
  <si>
    <t>Salamanca</t>
  </si>
  <si>
    <t>Al menos 6 meses de experiencia global en el sector de la Ingeniería del Transporte.</t>
  </si>
  <si>
    <t>Al menos 6 meses de experiencia en Sistemas Ferroviarios.</t>
  </si>
  <si>
    <t>Al menos 6 meses de experiencia en Asistencias Técnicas en Obras de Señalización Ferroviaria.</t>
  </si>
  <si>
    <t>Técnico/a de Redacción de Proyectos de Señalización Ferroviaria</t>
  </si>
  <si>
    <t>Al menos 1 año de experiencia en Sistemas Ferroviarios.</t>
  </si>
  <si>
    <t>Al menos 1 año de experiencia en Redacción de Proyectos de Señalización Ferroviaria.</t>
  </si>
  <si>
    <t>Director/a de Obras de Señalización Ferroviaria en lineas de la red convencional. Sistemas de protección Pasos a Nivel</t>
  </si>
  <si>
    <t>Al menos 6 meses año de experiencia global en el sector de la Ingeniería del Transporte.</t>
  </si>
  <si>
    <t>Al menos 6 meses de experiencia en Proyectos, Obras o Mantenimiento de Sistemas de Protección de Pasos a Nivel Ferroviarios.</t>
  </si>
  <si>
    <t>Técnico/a de redaccion de proyectos de fibra óptica</t>
  </si>
  <si>
    <t>Al menos 6 meses en funciones de Redacción de Proyectos de fibra óptica para Telecomunicaciones en entornos ferroviarios.</t>
  </si>
  <si>
    <t>Al menos 5 años de experiencia global  en el sector de la Ingeniería del Transporte.</t>
  </si>
  <si>
    <t>Al menos 3 años de experiencia en Asistencias Técnicas en Obras de Señalización Ferroviaria.</t>
  </si>
  <si>
    <t>Experiencia en Asistencias Técnicas para obras de Tren Ligero o Metro.</t>
  </si>
  <si>
    <t>Apoyo administrativo/a y de Secretariado</t>
  </si>
  <si>
    <t>Al menos 4 años de experiencia en gestión de agenda, atención telefónica y gestión de documentación relacionada con el sector ferroviario o de carreteras: registro, archivo, digitalización, envíos de documentación, etc.</t>
  </si>
  <si>
    <t>Experto/a gestión de expedientes</t>
  </si>
  <si>
    <t>Manejo de Autocad y Microstation, dominio de trazado en Clip e Istram, conocimientos realizando mediciones mediante Presto y conocimiento de los diferentes equipos de topografía (Estación Total, Nivel Digital, GPS).</t>
  </si>
  <si>
    <t>Al menos 2 años de experiencia en gestión de expedientes de contratación de cartografía y topografía.</t>
  </si>
  <si>
    <t>Al menos 1 año de experiencia en gestión de recursos.</t>
  </si>
  <si>
    <t>Experto/a en gestión de medios de comunicación</t>
  </si>
  <si>
    <t>Conocimientos de los programas AVID y PREMIERE (NIVEL AVANZADO).
Dominio de programas de Ofimática: Excel, Power Point y Word.</t>
  </si>
  <si>
    <t>Al menos 1 años de experiencia global en el sector de la Ingeniería/Consultoría.</t>
  </si>
  <si>
    <t>Al menos 3 años de experiencia en la redacción de guiones para reportajes y videos.</t>
  </si>
  <si>
    <t>Al menos 2 años en tareas de verificación documental.</t>
  </si>
  <si>
    <t>Modelador/a BIM</t>
  </si>
  <si>
    <t>Conocimientos a nivel avanzado de Auto-CAD 2D/3D, 3D Studio Max, Revit, Lumion, Naviswork, Dynamo.</t>
  </si>
  <si>
    <t>Al menos 7 años de experiencia global en el sector de la Ingeniería.</t>
  </si>
  <si>
    <t>Al menos 4 años de experiencia realizando tareas relacionadas con Modelado 3D.</t>
  </si>
  <si>
    <t>Al menos 2 años realizando trabajos en GIS.</t>
  </si>
  <si>
    <t>Modelador/a BIM en proyectos internacionales</t>
  </si>
  <si>
    <t>Modelador BIM Revit, manejo experto de Autocad y Microstation.</t>
  </si>
  <si>
    <t>Al menos 5 años de experiencia global en el sector de la Ingeniería/Consultoría del Transporte.</t>
  </si>
  <si>
    <t>Al menos 3 años de experiencia en modelado BIM de estructuras.</t>
  </si>
  <si>
    <t>Al menos 1 año en Coordinación de Proyectos.</t>
  </si>
  <si>
    <t>Experiencia de 1 año manejando software Project Wise.</t>
  </si>
  <si>
    <t xml:space="preserve">Inglés B2 </t>
  </si>
  <si>
    <t>Experto/a en AutoCAD Electrical</t>
  </si>
  <si>
    <t>Curso de programa Catia y de metodología BIM para diseño y cálculo de instalaciones.</t>
  </si>
  <si>
    <t>Al menos 4 años de experiencia global en el sector de la Ingeniería.</t>
  </si>
  <si>
    <t>Al menos 2 años de experiencia realización de proyectos en Autocad Electrical.</t>
  </si>
  <si>
    <t>Al menos 1 año en proyectos de obra ferroviaria.</t>
  </si>
  <si>
    <t>Coordinador/a de calidad en cliente</t>
  </si>
  <si>
    <t xml:space="preserve"> Master en Sistema de Gestión Integrada de la Calidad.</t>
  </si>
  <si>
    <t>Al menos 2 años de experiencia asesorando empresas en área de calidad.</t>
  </si>
  <si>
    <t>Al menos 2 años generando manuales de calidad.</t>
  </si>
  <si>
    <t>Asesor/a contractual</t>
  </si>
  <si>
    <t>Haber realizado alguna formación sobre la Ley de Contratos del Sector Público.</t>
  </si>
  <si>
    <t>Al menos 3  años de experiencia profesional global desde el año de Titulación referida en el apartado 2.1.</t>
  </si>
  <si>
    <t xml:space="preserve"> Al menos 1  año de experiencia global  en el sector de la Ingeniería/ Consultoría del Transporte.</t>
  </si>
  <si>
    <t>Al menos 1 años de experiencia resolviendo reclamaciones.</t>
  </si>
  <si>
    <t>Al menos 1 año asesorando en las mesas de contratación.</t>
  </si>
  <si>
    <t>Master de Acceso a la Abogacía.</t>
  </si>
  <si>
    <t>TR23-EXO-028</t>
  </si>
  <si>
    <t>Coordinador/a Administrativo</t>
  </si>
  <si>
    <t xml:space="preserve">Conocimiento de SOROLLA y NOTIFICA. </t>
  </si>
  <si>
    <t>Al menos 5  años de experiencia global  en el sector de la Ingeniería y/o Consultoría del Transporte.</t>
  </si>
  <si>
    <t>Al menos 5 años de experiencia en apoyo administrativo en oficina del cliente.</t>
  </si>
  <si>
    <t>Al menos 5 años de experiencia en la gestión de equipos y de documentación relacionada con el Ministerio de Justicia.</t>
  </si>
  <si>
    <t>TR23-EXO-029</t>
  </si>
  <si>
    <t>Al menos 2 años de experiencia profesional global.</t>
  </si>
  <si>
    <t>Al menos 1,5 años de experiencia global  en el sector de la Ingeniería y/o Consultoría del Transporte.</t>
  </si>
  <si>
    <t>Al menos 1 año de experiencia en apoyo administrativo en oficina del cliente.</t>
  </si>
  <si>
    <t>Al menos 1 año de experiencia en gestión de documentación relacionada con el sector ferroviario.</t>
  </si>
  <si>
    <t>Al menos 2 años de experiencia en el uso de programas del paquete de Microsoft Office.</t>
  </si>
  <si>
    <t>TR23-EXO-030</t>
  </si>
  <si>
    <t>Administrativo/a de apoyo en el control del transporte por carretera</t>
  </si>
  <si>
    <t xml:space="preserve">Al menos 2 años de experiencia profesional global. </t>
  </si>
  <si>
    <t>Al menos 1 año de experiencia en gestión de documentación relacionada con el control del transporte por carretera.</t>
  </si>
  <si>
    <t>Al menos 1 año de experiencia en el uso de programas del paquete de Microsoft Office.</t>
  </si>
  <si>
    <t>TR23-EXO-031</t>
  </si>
  <si>
    <t>Jefe/a de Topografía de obra ferroviaria</t>
  </si>
  <si>
    <t>Office, Autocad, Inroads (Trazados de obra lineal), MDT.</t>
  </si>
  <si>
    <t>Al menos 10  años de experiencia global  en el sector de la Ingeniería del Transporte.</t>
  </si>
  <si>
    <t>Al menos 7 años de experiencia en obra ferroviaria.</t>
  </si>
  <si>
    <t>Al menos 1 año en asistencia técnica al cliente.</t>
  </si>
  <si>
    <t>TR23-EXO-032</t>
  </si>
  <si>
    <t>Topógrafo/a en obra ferroviaria</t>
  </si>
  <si>
    <t>Office, Autocad, MDT, Istram.</t>
  </si>
  <si>
    <t>Al menos 1 año realizando trabajos topográficos mediante dron.</t>
  </si>
  <si>
    <t>Licencia de piloto de dron.</t>
  </si>
  <si>
    <t>TR23-EXO-033</t>
  </si>
  <si>
    <t>Paquete Office, Civil3D, Realworks, Global Mapper, Photomodeler.</t>
  </si>
  <si>
    <t>Al menos 3 años de experiencia global  en el sector de la Ingeniería del Transporte.</t>
  </si>
  <si>
    <t>Al menos 1 año realizando mediciones de unidades de obra con Civil 3D.</t>
  </si>
  <si>
    <t>TR23-EXO-034</t>
  </si>
  <si>
    <t>Experto/a en la gestión de expedientes inmobiliarios</t>
  </si>
  <si>
    <t>Nivel avanzado del paquete Office. Haber realizado cursos de Asesor Financiero o de Gestor Patrimonial.</t>
  </si>
  <si>
    <t>Al menos 2 años de experiencia global en el sector de la Ingeniería/Consultoría.</t>
  </si>
  <si>
    <t>Al menos 2 años de experiencia en la gestión de expedientes de tema inmobiliario.</t>
  </si>
  <si>
    <t>Al menos 2 años en facturación e imputación de gastos.</t>
  </si>
  <si>
    <t>Soporte Jurídico a la Explotación de Registros  Administrativos para el Apoyo a la Actividad Judicial</t>
  </si>
  <si>
    <t>Certificación y/o formación en:
Asesoría Jurídica
Protección de Datos
Formación adicional en Derecho</t>
  </si>
  <si>
    <t>Al menos 6 meses de experiencia global  en el sector de las Tecnologías de la Información.</t>
  </si>
  <si>
    <t>Al menos 6 meses de experiencia dando apoyo en la explotación de la Información de Registros Judiciales (soporte a usuarios y resolución de incidencias) en proyectos para la transformación digital de la Administración de Justicia.</t>
  </si>
  <si>
    <t>Al menos 6 meses de experiencia desarrollando actividades de asesoramiento sobre pautas de grabación y orientación jurídica conforme a la interpretación del RD 95/2009 en el ámbito del Sistema de Registros Administrativos de Apoyo a la Administración de Justicia.</t>
  </si>
  <si>
    <t>Al menos 6 meses de experiencia desarrollando actividades para la resolución de incidencias que implican facultades de mantenimiento de procesos judiciales anotados en el Sistema Integrado de Registros Administrativos de apoyo a la Administración de Justicia.</t>
  </si>
  <si>
    <t>Al menos 6 meses de experiencia dando apoyo en la resolución de expedientes a través de la actualización del Sistema de Registros Administrativos de Apoyo a la Administración de Justicia.</t>
  </si>
  <si>
    <t>TR23-EEM-063</t>
  </si>
  <si>
    <t>Conocimiento en las aplicaciones SGS y Documentum
Conocimiento en las aplicaciones PIDAME y SIOS</t>
  </si>
  <si>
    <t xml:space="preserve"> Al menos 1 año de experiencia en control documental en la administración.</t>
  </si>
  <si>
    <t>TR23-EEP-057</t>
  </si>
  <si>
    <t xml:space="preserve"> - Redacción de proyectos de arquitectura y edificación ferroviaria. Proyectos de Arquitectura de Estaciones convencionales y/o Estaciones de Alta Velocidad.
 - Redacción de proyectos de edificación de estaciones ferroviarias.
 - Funcionalidad de estaciones.
 - Elaboración de programa funcional de la estación es función de las necesidades de los interesados.
 - Elaboración de documentación de proyecto en fase de anteproyecto, proyecto básico y proyecto de construcción.</t>
  </si>
  <si>
    <t>Al menos 4 años de experiencia profesional global desde el año de  Titulación referida en el apartado 2.1.</t>
  </si>
  <si>
    <t xml:space="preserve"> Al menos 1 año de experiencia global en el sector de la Ingeniería/ Consultoría del Transporte.</t>
  </si>
  <si>
    <t>Al menos 1 año de experiencia en la redacción de proyectos.</t>
  </si>
  <si>
    <t xml:space="preserve"> Al menos 1 año de experiencia desempeñando funciones en proyectos referido en el apartado 1.14</t>
  </si>
  <si>
    <t>TR23-OPT-001</t>
  </si>
  <si>
    <t>Técnico/a de selección especializado</t>
  </si>
  <si>
    <t>Al menos un año de prácticas profesionales desde el año de Titulación referida en el apartado 2.1.</t>
  </si>
  <si>
    <t>Al menos 6 meses de prácticas en el sector de la Ingeniería/ Consultoría del Transporte y/o Tecnologías de la Información.</t>
  </si>
  <si>
    <t>Al menos 6 meses de prácticas en selección de personal (específica).</t>
  </si>
  <si>
    <t>Al menos 6 meses de prácticas en selección de perfiles de ingeniería, consulotria y TIC.</t>
  </si>
  <si>
    <t>Máster en RRHH o Psicología General Sanitaria.</t>
  </si>
  <si>
    <t>Experiencia de un año en el uso profesional de herramientas de selección en concreto Infojobs y Epreselec.</t>
  </si>
  <si>
    <t>Inglés nivel medio.</t>
  </si>
  <si>
    <t>Conocimientos en el área de selección de perfiles de las disciplinas de Ingeniería, Consultoría y/o Transversales del ámbito Ferroviario, Aeroportuario y TIC.</t>
  </si>
  <si>
    <t>Conocimientos de herramientas de selección de personal (Infjobs, LinkedIn, Ticjobs, ec..), asi como gestión de plataformas para la gestión de candidaturas (Epreselec).</t>
  </si>
  <si>
    <t>TR23-OPT-002</t>
  </si>
  <si>
    <t>Al menos dos años de experiencia profesional desde el año de Titulación referida en el apartado 2.1.</t>
  </si>
  <si>
    <t>Al menos un año de experiencia profesional en el sector de la Ingeniería/ Consultoría del Transporte.</t>
  </si>
  <si>
    <t>Al menos un año de experiencia profesional en selección de personal (específica).</t>
  </si>
  <si>
    <t>Al menos un año de experiencia profesional en selección de perfiles de ingeniería civil.</t>
  </si>
  <si>
    <t xml:space="preserve">Experiencia de al menos dos años en el uso profesional de herramientas de selección Infojobs y/o Epreselec.
</t>
  </si>
  <si>
    <t>Conocimientos específicos en el área de selección de perfiles de alta cualificación en la disciplina de Ingeniería Civil.</t>
  </si>
  <si>
    <t>Inglés: nivel C1.</t>
  </si>
  <si>
    <t>- La fecha fin para considerar la valoración de los méritos será la fecha de finalización del plazo de presentación de solicitudes (26/05/2024)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mantenga vinculación laboral a fecha de finalización de plazo de solicitudes (26/05/2024), deberá indicar ésta como fecha en la columna "Fecha hasta", dado que solo se valorarán las fechas comprendidas en el rango de años indicado en cada apartado.</t>
  </si>
  <si>
    <t>Ingeniería/Consultoría</t>
  </si>
  <si>
    <t xml:space="preserve">Ingeniería/Consultoría del Transporte </t>
  </si>
  <si>
    <t>Inversiones financieras y Capital Riesgo</t>
  </si>
  <si>
    <t xml:space="preserve">Ingeniería/Consultoría del M. Ambiente </t>
  </si>
  <si>
    <t>Tecnologías de la Información y Comunic.</t>
  </si>
  <si>
    <r>
      <rPr>
        <b/>
        <sz val="12"/>
        <color rgb="FF1A4488"/>
        <rFont val="Poppins regular"/>
      </rPr>
      <t xml:space="preserve">DECLARO BAJO MI RESPONSABILIDAD:
</t>
    </r>
    <r>
      <rPr>
        <sz val="12"/>
        <color rgb="FF1A4488"/>
        <rFont val="Poppins regular"/>
      </rPr>
      <t>Que cumplo con los requisitos exigidos de la convocatoria publicada el 30 de abril de 2024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</si>
  <si>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SUBTOTAL PUNTOS
Puntuación máxima 5</t>
  </si>
  <si>
    <t>SUBTOTAL PUNTOS
Puntuación máxima 2</t>
  </si>
  <si>
    <t>SUBTOTAL PUNTOS
Puntuación máxima 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</si>
</sst>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0.0"/>
  </numFmts>
  <fonts count="45">
    <font>
      <sz val="10"/>
      <color rgb="FF000000"/>
      <name val="Times New Roman"/>
      <charset val="204"/>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i/>
      <sz val="11"/>
      <color rgb="FF7F7F7F"/>
      <name val="Calibri"/>
      <family val="2"/>
      <scheme val="minor"/>
    </font>
    <font>
      <sz val="11"/>
      <name val="Calibri"/>
      <family val="2"/>
      <scheme val="minor"/>
    </font>
    <font>
      <sz val="9"/>
      <name val="Poppins regular"/>
    </font>
    <font>
      <b/>
      <sz val="11"/>
      <color theme="0"/>
      <name val="Calibri"/>
      <family val="2"/>
      <scheme val="minor"/>
    </font>
    <font>
      <b/>
      <sz val="11"/>
      <name val="Calibri"/>
      <family val="2"/>
      <scheme val="minor"/>
    </font>
    <font>
      <sz val="11"/>
      <color theme="0"/>
      <name val="Calibri"/>
      <family val="2"/>
      <scheme val="minor"/>
    </font>
    <font>
      <b/>
      <sz val="9"/>
      <name val="Calibri"/>
      <family val="2"/>
      <scheme val="minor"/>
    </font>
    <font>
      <b/>
      <sz val="11"/>
      <name val="Calibri"/>
      <family val="2"/>
      <scheme val="minor"/>
    </font>
    <font>
      <sz val="11"/>
      <name val="Calibri"/>
      <family val="2"/>
      <scheme val="minor"/>
    </font>
    <font>
      <sz val="11"/>
      <color rgb="FF000000"/>
      <name val="Calibri"/>
      <family val="2"/>
      <scheme val="minor"/>
    </font>
    <font>
      <sz val="9"/>
      <name val="Calibri"/>
      <family val="2"/>
      <scheme val="minor"/>
    </font>
  </fonts>
  <fills count="11">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indexed="65"/>
        <bgColor theme="0"/>
      </patternFill>
    </fill>
    <fill>
      <patternFill patternType="solid">
        <fgColor theme="4"/>
        <bgColor indexed="64"/>
      </patternFill>
    </fill>
    <fill>
      <patternFill patternType="solid">
        <fgColor rgb="FFFFFF00"/>
        <bgColor indexed="64"/>
      </patternFill>
    </fill>
    <fill>
      <patternFill patternType="solid">
        <fgColor theme="5" tint="0.59999389629810485"/>
        <bgColor indexed="64"/>
      </patternFill>
    </fill>
  </fills>
  <borders count="48">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theme="0" tint="-0.14996795556505021"/>
      </left>
      <right style="thin">
        <color theme="0" tint="-0.14996795556505021"/>
      </right>
      <top style="thin">
        <color theme="0" tint="-0.14996795556505021"/>
      </top>
      <bottom style="dotted">
        <color rgb="FFFFC000"/>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rgb="FF000000"/>
      </left>
      <right style="thin">
        <color rgb="FF000000"/>
      </right>
      <top style="thin">
        <color rgb="FF000000"/>
      </top>
      <bottom style="thin">
        <color rgb="FF000000"/>
      </bottom>
      <diagonal/>
    </border>
  </borders>
  <cellStyleXfs count="7">
    <xf numFmtId="0" fontId="0" fillId="0" borderId="0"/>
    <xf numFmtId="0" fontId="3" fillId="0" borderId="0"/>
    <xf numFmtId="0" fontId="5" fillId="0" borderId="0" applyNumberFormat="0" applyFill="0" applyBorder="0" applyAlignment="0" applyProtection="0"/>
    <xf numFmtId="0" fontId="4" fillId="0" borderId="0"/>
    <xf numFmtId="0" fontId="34" fillId="0" borderId="0" applyNumberFormat="0" applyFill="0" applyBorder="0" applyAlignment="0" applyProtection="0"/>
    <xf numFmtId="0" fontId="2" fillId="0" borderId="0"/>
    <xf numFmtId="0" fontId="1" fillId="0" borderId="0"/>
  </cellStyleXfs>
  <cellXfs count="204">
    <xf numFmtId="0" fontId="0" fillId="0" borderId="0" xfId="0" applyAlignment="1">
      <alignment horizontal="left" vertical="top"/>
    </xf>
    <xf numFmtId="0" fontId="6" fillId="0" borderId="0" xfId="0" applyFont="1" applyAlignment="1" applyProtection="1">
      <alignment horizontal="left" vertical="top"/>
      <protection locked="0"/>
    </xf>
    <xf numFmtId="0" fontId="6" fillId="0" borderId="0" xfId="0" applyFont="1" applyAlignment="1">
      <alignment horizontal="left" vertical="top"/>
    </xf>
    <xf numFmtId="0" fontId="8" fillId="5" borderId="7" xfId="0" applyFont="1" applyFill="1" applyBorder="1" applyAlignment="1">
      <alignment horizontal="center" vertical="center" wrapText="1"/>
    </xf>
    <xf numFmtId="0" fontId="14" fillId="2" borderId="0" xfId="0" applyFont="1" applyFill="1"/>
    <xf numFmtId="0" fontId="6" fillId="2" borderId="0" xfId="0" applyFont="1" applyFill="1" applyProtection="1">
      <protection hidden="1"/>
    </xf>
    <xf numFmtId="0" fontId="6" fillId="2" borderId="0" xfId="0" applyFont="1" applyFill="1"/>
    <xf numFmtId="0" fontId="6" fillId="2" borderId="0" xfId="0" applyFont="1" applyFill="1" applyAlignment="1">
      <alignment horizontal="left" vertical="center"/>
    </xf>
    <xf numFmtId="0" fontId="6" fillId="2" borderId="0" xfId="0" applyFont="1" applyFill="1" applyAlignment="1">
      <alignment wrapText="1"/>
    </xf>
    <xf numFmtId="0" fontId="20" fillId="0" borderId="0" xfId="2" applyFont="1" applyFill="1" applyBorder="1" applyAlignment="1" applyProtection="1">
      <alignment horizontal="left" vertical="top"/>
      <protection locked="0"/>
    </xf>
    <xf numFmtId="0" fontId="24" fillId="5" borderId="10" xfId="0" applyFont="1" applyFill="1" applyBorder="1" applyAlignment="1">
      <alignment horizontal="center" vertical="center" wrapText="1"/>
    </xf>
    <xf numFmtId="0" fontId="25" fillId="5" borderId="7" xfId="0" applyFont="1" applyFill="1" applyBorder="1" applyAlignment="1" applyProtection="1">
      <alignment horizontal="center" vertical="center"/>
      <protection hidden="1"/>
    </xf>
    <xf numFmtId="164" fontId="25" fillId="5"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7" fillId="0" borderId="12" xfId="0" applyNumberFormat="1" applyFont="1" applyBorder="1" applyAlignment="1" applyProtection="1">
      <alignment horizontal="center" vertical="top" wrapText="1"/>
      <protection locked="0"/>
    </xf>
    <xf numFmtId="14" fontId="27" fillId="0" borderId="7" xfId="0" applyNumberFormat="1" applyFont="1" applyBorder="1" applyAlignment="1" applyProtection="1">
      <alignment horizontal="center" vertical="top" wrapText="1"/>
      <protection locked="0"/>
    </xf>
    <xf numFmtId="14" fontId="28" fillId="0" borderId="7" xfId="0" applyNumberFormat="1" applyFont="1" applyBorder="1" applyAlignment="1" applyProtection="1">
      <alignment horizontal="center" vertical="center" wrapText="1"/>
      <protection locked="0"/>
    </xf>
    <xf numFmtId="0" fontId="11" fillId="7" borderId="0" xfId="0" applyFont="1" applyFill="1" applyAlignment="1">
      <alignment wrapText="1"/>
    </xf>
    <xf numFmtId="0" fontId="6" fillId="0" borderId="14" xfId="0" applyFont="1" applyBorder="1" applyAlignment="1" applyProtection="1">
      <alignment horizontal="left" vertical="top"/>
      <protection locked="0"/>
    </xf>
    <xf numFmtId="0" fontId="6" fillId="0" borderId="15" xfId="0" applyFont="1" applyBorder="1" applyAlignment="1" applyProtection="1">
      <alignment horizontal="left" vertical="top"/>
      <protection locked="0"/>
    </xf>
    <xf numFmtId="0" fontId="6" fillId="0" borderId="16" xfId="0" applyFont="1" applyBorder="1" applyAlignment="1" applyProtection="1">
      <alignment horizontal="left" vertical="top"/>
      <protection locked="0"/>
    </xf>
    <xf numFmtId="0" fontId="6" fillId="0" borderId="17" xfId="0" applyFont="1" applyBorder="1" applyAlignment="1">
      <alignment horizontal="left" vertical="top"/>
    </xf>
    <xf numFmtId="0" fontId="6" fillId="0" borderId="18" xfId="0" applyFont="1" applyBorder="1" applyAlignment="1">
      <alignment horizontal="left" vertical="top"/>
    </xf>
    <xf numFmtId="0" fontId="13" fillId="4" borderId="30" xfId="0" applyFont="1" applyFill="1" applyBorder="1" applyAlignment="1">
      <alignment vertical="center" wrapText="1"/>
    </xf>
    <xf numFmtId="1" fontId="12" fillId="4" borderId="31" xfId="0" applyNumberFormat="1" applyFont="1" applyFill="1" applyBorder="1" applyAlignment="1">
      <alignment horizontal="center" vertical="center" shrinkToFit="1"/>
    </xf>
    <xf numFmtId="0" fontId="24" fillId="5" borderId="26" xfId="0" applyFont="1" applyFill="1" applyBorder="1" applyAlignment="1">
      <alignment horizontal="center" vertical="center" wrapText="1"/>
    </xf>
    <xf numFmtId="0" fontId="24" fillId="5" borderId="22" xfId="0" applyFont="1" applyFill="1" applyBorder="1" applyAlignment="1">
      <alignment horizontal="center" vertical="center" wrapText="1"/>
    </xf>
    <xf numFmtId="14" fontId="27" fillId="0" borderId="21" xfId="0" applyNumberFormat="1" applyFont="1" applyBorder="1" applyAlignment="1" applyProtection="1">
      <alignment horizontal="center" vertical="top" wrapText="1"/>
      <protection locked="0"/>
    </xf>
    <xf numFmtId="164" fontId="12" fillId="5" borderId="22" xfId="0" applyNumberFormat="1" applyFont="1" applyFill="1" applyBorder="1" applyAlignment="1" applyProtection="1">
      <alignment horizontal="center" vertical="center" wrapText="1"/>
      <protection hidden="1"/>
    </xf>
    <xf numFmtId="1" fontId="12" fillId="4" borderId="33" xfId="0" applyNumberFormat="1" applyFont="1" applyFill="1" applyBorder="1" applyAlignment="1">
      <alignment horizontal="center" vertical="center" shrinkToFit="1"/>
    </xf>
    <xf numFmtId="14" fontId="27" fillId="0" borderId="21" xfId="0" applyNumberFormat="1" applyFont="1" applyBorder="1" applyAlignment="1" applyProtection="1">
      <alignment horizontal="center" vertical="center" wrapText="1"/>
      <protection locked="0"/>
    </xf>
    <xf numFmtId="0" fontId="6" fillId="2" borderId="17" xfId="0" applyFont="1" applyFill="1" applyBorder="1" applyAlignment="1">
      <alignment horizontal="left" vertical="center"/>
    </xf>
    <xf numFmtId="0" fontId="6" fillId="2" borderId="17" xfId="0" applyFont="1" applyFill="1" applyBorder="1"/>
    <xf numFmtId="0" fontId="30" fillId="2" borderId="0" xfId="0" applyFont="1" applyFill="1" applyAlignment="1">
      <alignment horizontal="left" vertical="center" wrapText="1"/>
    </xf>
    <xf numFmtId="0" fontId="6" fillId="2" borderId="17" xfId="0" applyFont="1" applyFill="1" applyBorder="1" applyAlignment="1">
      <alignment wrapText="1"/>
    </xf>
    <xf numFmtId="0" fontId="17" fillId="2" borderId="0" xfId="0" applyFont="1" applyFill="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19" fillId="2" borderId="0" xfId="0" applyFont="1" applyFill="1"/>
    <xf numFmtId="0" fontId="4" fillId="0" borderId="0" xfId="0" applyFont="1" applyAlignment="1">
      <alignment horizontal="left" vertical="top"/>
    </xf>
    <xf numFmtId="0" fontId="11" fillId="3" borderId="0" xfId="0" applyFont="1" applyFill="1" applyAlignment="1" applyProtection="1">
      <alignment horizontal="center" vertical="center" wrapText="1"/>
      <protection locked="0"/>
    </xf>
    <xf numFmtId="0" fontId="22" fillId="4" borderId="4" xfId="0" applyFont="1" applyFill="1" applyBorder="1" applyAlignment="1">
      <alignment horizontal="center" vertical="center" wrapText="1"/>
    </xf>
    <xf numFmtId="0" fontId="0" fillId="0" borderId="0" xfId="0" applyAlignment="1">
      <alignment horizontal="left" vertical="top" wrapText="1"/>
    </xf>
    <xf numFmtId="0" fontId="8" fillId="5" borderId="39" xfId="0" quotePrefix="1" applyFont="1" applyFill="1" applyBorder="1" applyAlignment="1">
      <alignment vertical="center" wrapText="1"/>
    </xf>
    <xf numFmtId="0" fontId="22" fillId="4" borderId="0" xfId="0" applyFont="1" applyFill="1" applyAlignment="1">
      <alignment horizontal="center" vertical="center" wrapText="1"/>
    </xf>
    <xf numFmtId="0" fontId="24" fillId="5" borderId="7" xfId="0" applyFont="1" applyFill="1" applyBorder="1" applyAlignment="1">
      <alignment horizontal="center" vertical="center" wrapText="1"/>
    </xf>
    <xf numFmtId="2" fontId="25" fillId="5" borderId="10" xfId="0" applyNumberFormat="1" applyFont="1" applyFill="1" applyBorder="1" applyAlignment="1" applyProtection="1">
      <alignment horizontal="center" vertical="center" wrapText="1"/>
      <protection hidden="1"/>
    </xf>
    <xf numFmtId="165" fontId="25" fillId="5" borderId="10" xfId="0" applyNumberFormat="1" applyFont="1" applyFill="1" applyBorder="1" applyAlignment="1" applyProtection="1">
      <alignment horizontal="center" vertical="center" wrapText="1"/>
      <protection hidden="1"/>
    </xf>
    <xf numFmtId="1" fontId="25" fillId="5" borderId="10" xfId="0" applyNumberFormat="1" applyFont="1" applyFill="1" applyBorder="1" applyAlignment="1" applyProtection="1">
      <alignment horizontal="center" vertical="center" wrapText="1"/>
      <protection hidden="1"/>
    </xf>
    <xf numFmtId="2" fontId="12" fillId="5" borderId="22" xfId="0" applyNumberFormat="1" applyFont="1" applyFill="1" applyBorder="1" applyAlignment="1" applyProtection="1">
      <alignment horizontal="center" vertical="center" wrapText="1"/>
      <protection hidden="1"/>
    </xf>
    <xf numFmtId="165" fontId="12" fillId="5" borderId="22" xfId="0" applyNumberFormat="1" applyFont="1" applyFill="1" applyBorder="1" applyAlignment="1" applyProtection="1">
      <alignment horizontal="center" vertical="center" wrapText="1"/>
      <protection hidden="1"/>
    </xf>
    <xf numFmtId="0" fontId="11" fillId="3" borderId="0" xfId="0" applyFont="1" applyFill="1" applyAlignment="1" applyProtection="1">
      <alignment wrapText="1"/>
      <protection locked="0"/>
    </xf>
    <xf numFmtId="0" fontId="17" fillId="2" borderId="0" xfId="0" applyFont="1" applyFill="1" applyAlignment="1">
      <alignment vertical="center"/>
    </xf>
    <xf numFmtId="0" fontId="15" fillId="2" borderId="0" xfId="0" applyFont="1" applyFill="1" applyAlignment="1">
      <alignment horizontal="left" wrapText="1"/>
    </xf>
    <xf numFmtId="0" fontId="16" fillId="2" borderId="0" xfId="0" applyFont="1" applyFill="1" applyAlignment="1">
      <alignment vertical="center" wrapText="1"/>
    </xf>
    <xf numFmtId="2" fontId="33" fillId="0" borderId="36" xfId="0" applyNumberFormat="1" applyFont="1" applyBorder="1" applyAlignment="1" applyProtection="1">
      <alignment horizontal="center" vertical="center" wrapText="1"/>
      <protection locked="0"/>
    </xf>
    <xf numFmtId="2" fontId="33" fillId="0" borderId="43" xfId="0" applyNumberFormat="1" applyFont="1" applyBorder="1" applyAlignment="1" applyProtection="1">
      <alignment horizontal="center" vertical="center" wrapText="1"/>
      <protection locked="0"/>
    </xf>
    <xf numFmtId="0" fontId="37" fillId="8" borderId="44" xfId="6" applyFont="1" applyFill="1" applyBorder="1" applyAlignment="1">
      <alignment horizontal="center" vertical="center" wrapText="1"/>
    </xf>
    <xf numFmtId="0" fontId="1" fillId="0" borderId="0" xfId="6" applyAlignment="1">
      <alignment horizontal="left"/>
    </xf>
    <xf numFmtId="0" fontId="1" fillId="0" borderId="0" xfId="6"/>
    <xf numFmtId="0" fontId="38" fillId="9" borderId="44" xfId="6" applyFont="1" applyFill="1" applyBorder="1" applyAlignment="1">
      <alignment horizontal="center" vertical="center" wrapText="1"/>
    </xf>
    <xf numFmtId="0" fontId="1" fillId="0" borderId="0" xfId="6" applyAlignment="1">
      <alignment horizontal="center" vertical="center" wrapText="1"/>
    </xf>
    <xf numFmtId="0" fontId="41" fillId="0" borderId="45" xfId="6" applyFont="1" applyBorder="1" applyAlignment="1">
      <alignment horizontal="center" vertical="center"/>
    </xf>
    <xf numFmtId="0" fontId="42" fillId="0" borderId="45" xfId="6" applyFont="1" applyBorder="1" applyAlignment="1">
      <alignment horizontal="left" vertical="center" wrapText="1"/>
    </xf>
    <xf numFmtId="0" fontId="42" fillId="0" borderId="45" xfId="6" applyFont="1" applyBorder="1" applyAlignment="1">
      <alignment horizontal="center" vertical="center" wrapText="1"/>
    </xf>
    <xf numFmtId="0" fontId="42" fillId="0" borderId="45" xfId="6" quotePrefix="1" applyFont="1" applyBorder="1" applyAlignment="1">
      <alignment horizontal="left" vertical="center" wrapText="1"/>
    </xf>
    <xf numFmtId="0" fontId="42" fillId="0" borderId="46" xfId="6" applyFont="1" applyBorder="1" applyAlignment="1">
      <alignment horizontal="center" vertical="center" wrapText="1"/>
    </xf>
    <xf numFmtId="0" fontId="42" fillId="0" borderId="46" xfId="6" applyFont="1" applyBorder="1" applyAlignment="1">
      <alignment horizontal="left" vertical="center" wrapText="1"/>
    </xf>
    <xf numFmtId="0" fontId="35" fillId="0" borderId="46" xfId="6" applyFont="1" applyBorder="1" applyAlignment="1">
      <alignment horizontal="center" vertical="center" wrapText="1"/>
    </xf>
    <xf numFmtId="0" fontId="35" fillId="0" borderId="45" xfId="6" quotePrefix="1" applyFont="1" applyBorder="1" applyAlignment="1">
      <alignment horizontal="left" vertical="center" wrapText="1"/>
    </xf>
    <xf numFmtId="0" fontId="43" fillId="0" borderId="45" xfId="6" applyFont="1" applyBorder="1" applyAlignment="1">
      <alignment horizontal="left" vertical="center" wrapText="1"/>
    </xf>
    <xf numFmtId="0" fontId="35" fillId="0" borderId="45" xfId="6" applyFont="1" applyBorder="1" applyAlignment="1">
      <alignment horizontal="left" vertical="center" wrapText="1"/>
    </xf>
    <xf numFmtId="0" fontId="38" fillId="0" borderId="45" xfId="6" applyFont="1" applyBorder="1" applyAlignment="1">
      <alignment horizontal="center" vertical="center"/>
    </xf>
    <xf numFmtId="0" fontId="1" fillId="0" borderId="0" xfId="6" applyAlignment="1">
      <alignment horizontal="left" vertical="center"/>
    </xf>
    <xf numFmtId="0" fontId="1" fillId="0" borderId="0" xfId="6" applyAlignment="1">
      <alignment horizontal="center"/>
    </xf>
    <xf numFmtId="0" fontId="40" fillId="9" borderId="47" xfId="6" applyFont="1" applyFill="1" applyBorder="1" applyAlignment="1" applyProtection="1">
      <alignment horizontal="center" vertical="center" wrapText="1"/>
      <protection locked="0"/>
    </xf>
    <xf numFmtId="0" fontId="41" fillId="10" borderId="45" xfId="6" applyFont="1" applyFill="1" applyBorder="1" applyAlignment="1">
      <alignment horizontal="center" vertical="center"/>
    </xf>
    <xf numFmtId="0" fontId="39" fillId="0" borderId="0" xfId="6" applyFont="1" applyAlignment="1">
      <alignment horizontal="center"/>
    </xf>
    <xf numFmtId="1" fontId="11" fillId="3" borderId="0" xfId="0" applyNumberFormat="1" applyFont="1" applyFill="1" applyAlignment="1" applyProtection="1">
      <alignment wrapText="1"/>
      <protection locked="0"/>
    </xf>
    <xf numFmtId="1" fontId="12" fillId="5" borderId="22" xfId="0" applyNumberFormat="1" applyFont="1" applyFill="1" applyBorder="1" applyAlignment="1" applyProtection="1">
      <alignment horizontal="center" vertical="center" wrapText="1"/>
      <protection hidden="1"/>
    </xf>
    <xf numFmtId="2" fontId="9" fillId="5" borderId="22" xfId="0" applyNumberFormat="1" applyFont="1" applyFill="1" applyBorder="1" applyAlignment="1" applyProtection="1">
      <alignment horizontal="center" vertical="center" wrapText="1"/>
      <protection hidden="1"/>
    </xf>
    <xf numFmtId="164" fontId="9" fillId="5" borderId="22" xfId="0" applyNumberFormat="1" applyFont="1" applyFill="1" applyBorder="1" applyAlignment="1" applyProtection="1">
      <alignment horizontal="center" vertical="center" wrapText="1"/>
      <protection hidden="1"/>
    </xf>
    <xf numFmtId="165" fontId="9" fillId="5" borderId="32" xfId="0" applyNumberFormat="1" applyFont="1" applyFill="1" applyBorder="1" applyAlignment="1" applyProtection="1">
      <alignment horizontal="center" vertical="center" wrapText="1"/>
      <protection hidden="1"/>
    </xf>
    <xf numFmtId="1" fontId="9" fillId="5" borderId="32" xfId="0" applyNumberFormat="1" applyFont="1" applyFill="1" applyBorder="1" applyAlignment="1" applyProtection="1">
      <alignment horizontal="center" vertical="center" wrapText="1"/>
      <protection hidden="1"/>
    </xf>
    <xf numFmtId="164" fontId="9" fillId="5" borderId="32" xfId="0" applyNumberFormat="1" applyFont="1" applyFill="1" applyBorder="1" applyAlignment="1" applyProtection="1">
      <alignment horizontal="center" vertical="center" wrapText="1"/>
      <protection hidden="1"/>
    </xf>
    <xf numFmtId="0" fontId="36" fillId="0" borderId="7" xfId="0" applyFont="1" applyBorder="1" applyAlignment="1" applyProtection="1">
      <alignment horizontal="center" vertical="center" wrapText="1"/>
      <protection locked="0"/>
    </xf>
    <xf numFmtId="0" fontId="22" fillId="4" borderId="17" xfId="0" applyFont="1" applyFill="1" applyBorder="1" applyAlignment="1">
      <alignment horizontal="center" vertical="center" wrapText="1"/>
    </xf>
    <xf numFmtId="0" fontId="22" fillId="4" borderId="0" xfId="0" applyFont="1" applyFill="1" applyAlignment="1">
      <alignment horizontal="center" vertical="center" wrapText="1"/>
    </xf>
    <xf numFmtId="0" fontId="22" fillId="4" borderId="18" xfId="0" applyFont="1" applyFill="1" applyBorder="1" applyAlignment="1">
      <alignment horizontal="center" vertical="center" wrapText="1"/>
    </xf>
    <xf numFmtId="2" fontId="10" fillId="6" borderId="0" xfId="0" applyNumberFormat="1" applyFont="1" applyFill="1" applyAlignment="1">
      <alignment horizontal="center" vertical="center" wrapText="1"/>
    </xf>
    <xf numFmtId="2" fontId="10" fillId="6" borderId="18" xfId="0" applyNumberFormat="1" applyFont="1" applyFill="1" applyBorder="1" applyAlignment="1">
      <alignment horizontal="center" vertical="center" wrapText="1"/>
    </xf>
    <xf numFmtId="0" fontId="8" fillId="5" borderId="10" xfId="0" applyFont="1" applyFill="1" applyBorder="1" applyAlignment="1" applyProtection="1">
      <alignment horizontal="left" vertical="center" wrapText="1"/>
      <protection hidden="1"/>
    </xf>
    <xf numFmtId="0" fontId="8" fillId="5" borderId="11" xfId="0" applyFont="1" applyFill="1" applyBorder="1" applyAlignment="1" applyProtection="1">
      <alignment horizontal="left" vertical="center" wrapText="1"/>
      <protection hidden="1"/>
    </xf>
    <xf numFmtId="0" fontId="8" fillId="5" borderId="12" xfId="0" applyFont="1" applyFill="1" applyBorder="1" applyAlignment="1" applyProtection="1">
      <alignment horizontal="left" vertical="center" wrapText="1"/>
      <protection hidden="1"/>
    </xf>
    <xf numFmtId="0" fontId="8" fillId="5" borderId="21" xfId="0" applyFont="1" applyFill="1" applyBorder="1" applyAlignment="1">
      <alignment horizontal="center" vertical="top" wrapText="1"/>
    </xf>
    <xf numFmtId="0" fontId="8" fillId="5" borderId="7" xfId="0" applyFont="1" applyFill="1" applyBorder="1" applyAlignment="1">
      <alignment horizontal="center" vertical="top" wrapText="1"/>
    </xf>
    <xf numFmtId="0" fontId="8" fillId="5" borderId="10" xfId="0" applyFont="1" applyFill="1" applyBorder="1" applyAlignment="1">
      <alignment horizontal="center" vertical="top" wrapText="1"/>
    </xf>
    <xf numFmtId="0" fontId="8" fillId="5" borderId="11" xfId="0" applyFont="1" applyFill="1" applyBorder="1" applyAlignment="1">
      <alignment horizontal="center" vertical="top" wrapText="1"/>
    </xf>
    <xf numFmtId="0" fontId="8" fillId="5" borderId="12" xfId="0" applyFont="1" applyFill="1" applyBorder="1" applyAlignment="1">
      <alignment horizontal="center" vertical="top" wrapText="1"/>
    </xf>
    <xf numFmtId="0" fontId="8" fillId="5" borderId="22" xfId="0" applyFont="1" applyFill="1" applyBorder="1" applyAlignment="1">
      <alignment horizontal="center" vertical="top" wrapText="1"/>
    </xf>
    <xf numFmtId="0" fontId="28" fillId="0" borderId="26"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12" xfId="0" applyNumberFormat="1" applyFont="1" applyBorder="1" applyAlignment="1" applyProtection="1">
      <alignment horizontal="center" vertical="center" shrinkToFit="1"/>
      <protection locked="0"/>
    </xf>
    <xf numFmtId="1" fontId="28" fillId="0" borderId="27" xfId="0" applyNumberFormat="1" applyFont="1" applyBorder="1" applyAlignment="1" applyProtection="1">
      <alignment horizontal="center" vertical="center" shrinkToFit="1"/>
      <protection locked="0"/>
    </xf>
    <xf numFmtId="0" fontId="8" fillId="5" borderId="39" xfId="0" quotePrefix="1" applyFont="1" applyFill="1" applyBorder="1" applyAlignment="1" applyProtection="1">
      <alignment horizontal="left" vertical="center" wrapText="1"/>
      <protection hidden="1"/>
    </xf>
    <xf numFmtId="0" fontId="8" fillId="5" borderId="39" xfId="0" applyFont="1" applyFill="1" applyBorder="1" applyAlignment="1" applyProtection="1">
      <alignment horizontal="left" vertical="center" wrapText="1"/>
      <protection hidden="1"/>
    </xf>
    <xf numFmtId="0" fontId="8" fillId="5" borderId="39" xfId="0" quotePrefix="1" applyFont="1" applyFill="1" applyBorder="1" applyAlignment="1" applyProtection="1">
      <alignment horizontal="left" vertical="center"/>
      <protection hidden="1"/>
    </xf>
    <xf numFmtId="0" fontId="8" fillId="5" borderId="39" xfId="0" applyFont="1" applyFill="1" applyBorder="1" applyAlignment="1" applyProtection="1">
      <alignment horizontal="left" vertical="center"/>
      <protection hidden="1"/>
    </xf>
    <xf numFmtId="0" fontId="32" fillId="3" borderId="0" xfId="0" applyFont="1" applyFill="1" applyAlignment="1" applyProtection="1">
      <alignment horizontal="center" vertical="center"/>
      <protection locked="0"/>
    </xf>
    <xf numFmtId="0" fontId="9" fillId="5" borderId="21" xfId="0" applyFont="1" applyFill="1" applyBorder="1" applyAlignment="1">
      <alignment horizontal="right" vertical="center" wrapText="1"/>
    </xf>
    <xf numFmtId="0" fontId="9" fillId="5"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1" fillId="3" borderId="0" xfId="0" applyFont="1" applyFill="1" applyAlignment="1" applyProtection="1">
      <alignment horizontal="center" vertical="center" wrapText="1"/>
      <protection locked="0"/>
    </xf>
    <xf numFmtId="0" fontId="11" fillId="3" borderId="0" xfId="0" applyFont="1" applyFill="1" applyAlignment="1" applyProtection="1">
      <alignment horizontal="center" wrapText="1"/>
      <protection locked="0"/>
    </xf>
    <xf numFmtId="14" fontId="27" fillId="0" borderId="10" xfId="0" applyNumberFormat="1" applyFont="1" applyBorder="1" applyAlignment="1" applyProtection="1">
      <alignment horizontal="center" vertical="center" wrapText="1"/>
      <protection locked="0"/>
    </xf>
    <xf numFmtId="14" fontId="27" fillId="0" borderId="11" xfId="0" applyNumberFormat="1" applyFont="1" applyBorder="1" applyAlignment="1" applyProtection="1">
      <alignment horizontal="center" vertical="center" wrapText="1"/>
      <protection locked="0"/>
    </xf>
    <xf numFmtId="14" fontId="27" fillId="0" borderId="12" xfId="0" applyNumberFormat="1" applyFont="1" applyBorder="1" applyAlignment="1" applyProtection="1">
      <alignment horizontal="center" vertical="center" wrapText="1"/>
      <protection locked="0"/>
    </xf>
    <xf numFmtId="0" fontId="30" fillId="2" borderId="17" xfId="0" applyFont="1" applyFill="1" applyBorder="1" applyAlignment="1">
      <alignment horizontal="right" vertical="center" wrapText="1"/>
    </xf>
    <xf numFmtId="0" fontId="30" fillId="2" borderId="0" xfId="0" applyFont="1" applyFill="1" applyAlignment="1">
      <alignment horizontal="right" vertical="center" wrapText="1"/>
    </xf>
    <xf numFmtId="49" fontId="35" fillId="2" borderId="10" xfId="4" applyNumberFormat="1" applyFont="1" applyFill="1" applyBorder="1" applyAlignment="1" applyProtection="1">
      <alignment horizontal="center" vertical="top" wrapText="1"/>
      <protection locked="0"/>
    </xf>
    <xf numFmtId="49" fontId="35" fillId="2" borderId="12" xfId="4" applyNumberFormat="1" applyFont="1" applyFill="1" applyBorder="1" applyAlignment="1" applyProtection="1">
      <alignment horizontal="center" vertical="top" wrapText="1"/>
      <protection locked="0"/>
    </xf>
    <xf numFmtId="49" fontId="35" fillId="2" borderId="7" xfId="4" applyNumberFormat="1" applyFont="1" applyFill="1" applyBorder="1" applyAlignment="1" applyProtection="1">
      <alignment horizontal="center" vertical="top" wrapText="1"/>
      <protection locked="0"/>
    </xf>
    <xf numFmtId="49" fontId="44" fillId="2" borderId="10" xfId="4" applyNumberFormat="1" applyFont="1" applyFill="1" applyBorder="1" applyAlignment="1" applyProtection="1">
      <alignment horizontal="left" vertical="center" wrapText="1"/>
      <protection locked="0"/>
    </xf>
    <xf numFmtId="49" fontId="44" fillId="2" borderId="12" xfId="4" applyNumberFormat="1" applyFont="1" applyFill="1" applyBorder="1" applyAlignment="1" applyProtection="1">
      <alignment horizontal="left" vertical="center" wrapText="1"/>
      <protection locked="0"/>
    </xf>
    <xf numFmtId="0" fontId="12" fillId="4" borderId="17" xfId="0" applyFont="1" applyFill="1" applyBorder="1" applyAlignment="1">
      <alignment horizontal="left" vertical="center" wrapText="1"/>
    </xf>
    <xf numFmtId="0" fontId="12" fillId="4" borderId="0" xfId="0" applyFont="1" applyFill="1" applyAlignment="1">
      <alignment horizontal="left" vertical="center" wrapText="1"/>
    </xf>
    <xf numFmtId="0" fontId="12" fillId="4" borderId="5" xfId="0" applyFont="1" applyFill="1" applyBorder="1" applyAlignment="1">
      <alignment horizontal="left" vertical="center" wrapText="1"/>
    </xf>
    <xf numFmtId="0" fontId="12" fillId="4" borderId="6" xfId="0" applyFont="1" applyFill="1" applyBorder="1" applyAlignment="1">
      <alignment horizontal="left" vertical="center" wrapText="1"/>
    </xf>
    <xf numFmtId="0" fontId="24" fillId="5" borderId="10" xfId="0" applyFont="1" applyFill="1" applyBorder="1" applyAlignment="1">
      <alignment horizontal="center" vertical="center" wrapText="1"/>
    </xf>
    <xf numFmtId="0" fontId="24" fillId="5" borderId="12" xfId="0" applyFont="1" applyFill="1" applyBorder="1" applyAlignment="1">
      <alignment horizontal="center" vertical="center" wrapText="1"/>
    </xf>
    <xf numFmtId="0" fontId="24" fillId="5" borderId="11" xfId="0" applyFont="1" applyFill="1" applyBorder="1" applyAlignment="1">
      <alignment horizontal="center" vertical="center" wrapText="1"/>
    </xf>
    <xf numFmtId="0" fontId="9" fillId="5" borderId="28" xfId="0" applyFont="1" applyFill="1" applyBorder="1" applyAlignment="1">
      <alignment horizontal="right" vertical="center" wrapText="1"/>
    </xf>
    <xf numFmtId="0" fontId="9" fillId="5" borderId="9" xfId="0" applyFont="1" applyFill="1" applyBorder="1" applyAlignment="1">
      <alignment horizontal="right" vertical="center" wrapText="1"/>
    </xf>
    <xf numFmtId="0" fontId="9" fillId="5" borderId="13" xfId="0" applyFont="1" applyFill="1" applyBorder="1" applyAlignment="1">
      <alignment horizontal="right" vertical="center" wrapText="1"/>
    </xf>
    <xf numFmtId="0" fontId="8" fillId="5" borderId="7" xfId="0" applyFont="1" applyFill="1" applyBorder="1" applyAlignment="1">
      <alignment horizontal="center" vertical="center" wrapText="1"/>
    </xf>
    <xf numFmtId="0" fontId="8" fillId="5" borderId="22" xfId="0" applyFont="1" applyFill="1" applyBorder="1" applyAlignment="1">
      <alignment horizontal="center" vertical="center" wrapText="1"/>
    </xf>
    <xf numFmtId="0" fontId="11" fillId="5" borderId="7" xfId="0" applyFont="1" applyFill="1" applyBorder="1" applyAlignment="1" applyProtection="1">
      <alignment horizontal="center" vertical="center"/>
      <protection hidden="1"/>
    </xf>
    <xf numFmtId="0" fontId="11" fillId="5" borderId="22" xfId="0" applyFont="1" applyFill="1" applyBorder="1" applyAlignment="1" applyProtection="1">
      <alignment horizontal="center" vertical="center"/>
      <protection hidden="1"/>
    </xf>
    <xf numFmtId="0" fontId="8" fillId="5" borderId="21" xfId="0" applyFont="1" applyFill="1" applyBorder="1" applyAlignment="1">
      <alignment horizontal="center" vertical="center" wrapText="1"/>
    </xf>
    <xf numFmtId="1" fontId="11" fillId="5" borderId="21" xfId="0" applyNumberFormat="1" applyFont="1" applyFill="1" applyBorder="1" applyAlignment="1">
      <alignment horizontal="center" vertical="center" shrinkToFit="1"/>
    </xf>
    <xf numFmtId="1" fontId="11" fillId="5" borderId="7" xfId="0" applyNumberFormat="1" applyFont="1" applyFill="1" applyBorder="1" applyAlignment="1">
      <alignment horizontal="center" vertical="center" shrinkToFit="1"/>
    </xf>
    <xf numFmtId="1" fontId="23" fillId="5" borderId="17" xfId="0" applyNumberFormat="1" applyFont="1" applyFill="1" applyBorder="1" applyAlignment="1">
      <alignment horizontal="left" vertical="center" shrinkToFit="1"/>
    </xf>
    <xf numFmtId="1" fontId="23" fillId="5" borderId="0" xfId="0" applyNumberFormat="1" applyFont="1" applyFill="1" applyAlignment="1">
      <alignment horizontal="left" vertical="center" shrinkToFit="1"/>
    </xf>
    <xf numFmtId="1" fontId="23" fillId="5" borderId="18" xfId="0" applyNumberFormat="1" applyFont="1" applyFill="1" applyBorder="1" applyAlignment="1">
      <alignment horizontal="left" vertical="center" shrinkToFit="1"/>
    </xf>
    <xf numFmtId="0" fontId="21" fillId="4" borderId="19" xfId="0" applyFont="1" applyFill="1" applyBorder="1" applyAlignment="1">
      <alignment horizontal="left" vertical="center" wrapText="1" indent="1"/>
    </xf>
    <xf numFmtId="0" fontId="21" fillId="4" borderId="2" xfId="0" applyFont="1" applyFill="1" applyBorder="1" applyAlignment="1">
      <alignment horizontal="left" vertical="center" wrapText="1" indent="1"/>
    </xf>
    <xf numFmtId="1" fontId="23" fillId="5" borderId="29" xfId="0" applyNumberFormat="1" applyFont="1" applyFill="1" applyBorder="1" applyAlignment="1" applyProtection="1">
      <alignment horizontal="left" vertical="center" wrapText="1" shrinkToFit="1"/>
      <protection hidden="1"/>
    </xf>
    <xf numFmtId="1" fontId="23" fillId="5" borderId="5" xfId="0" applyNumberFormat="1" applyFont="1" applyFill="1" applyBorder="1" applyAlignment="1" applyProtection="1">
      <alignment horizontal="left" vertical="center" shrinkToFit="1"/>
      <protection hidden="1"/>
    </xf>
    <xf numFmtId="1" fontId="23" fillId="5" borderId="30" xfId="0" applyNumberFormat="1" applyFont="1" applyFill="1" applyBorder="1" applyAlignment="1" applyProtection="1">
      <alignment horizontal="left" vertical="center" shrinkToFit="1"/>
      <protection hidden="1"/>
    </xf>
    <xf numFmtId="0" fontId="13" fillId="4" borderId="29" xfId="0" applyFont="1" applyFill="1" applyBorder="1" applyAlignment="1">
      <alignment horizontal="center" vertical="top" wrapText="1"/>
    </xf>
    <xf numFmtId="0" fontId="13" fillId="4" borderId="5" xfId="0" applyFont="1" applyFill="1" applyBorder="1" applyAlignment="1">
      <alignment horizontal="center" vertical="top" wrapText="1"/>
    </xf>
    <xf numFmtId="0" fontId="8" fillId="5" borderId="10"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3" xfId="0" applyNumberFormat="1" applyFont="1" applyBorder="1" applyAlignment="1" applyProtection="1">
      <alignment horizontal="center" vertical="center" shrinkToFit="1"/>
      <protection locked="0"/>
    </xf>
    <xf numFmtId="1" fontId="28" fillId="0" borderId="7" xfId="0" applyNumberFormat="1" applyFont="1" applyBorder="1" applyAlignment="1" applyProtection="1">
      <alignment horizontal="center" vertical="center" shrinkToFit="1"/>
      <protection locked="0"/>
    </xf>
    <xf numFmtId="0" fontId="7" fillId="4" borderId="1" xfId="0" applyFont="1" applyFill="1" applyBorder="1" applyAlignment="1">
      <alignment horizontal="left" vertical="center" wrapText="1" indent="1"/>
    </xf>
    <xf numFmtId="0" fontId="7" fillId="4" borderId="20" xfId="0" applyFont="1" applyFill="1" applyBorder="1" applyAlignment="1">
      <alignment horizontal="left" vertical="center" wrapText="1" indent="1"/>
    </xf>
    <xf numFmtId="0" fontId="21" fillId="4" borderId="24" xfId="0" applyFont="1" applyFill="1" applyBorder="1" applyAlignment="1">
      <alignment horizontal="center" vertical="center" wrapText="1"/>
    </xf>
    <xf numFmtId="0" fontId="21" fillId="4" borderId="4" xfId="0" applyFont="1" applyFill="1" applyBorder="1" applyAlignment="1">
      <alignment horizontal="center" vertical="center" wrapText="1"/>
    </xf>
    <xf numFmtId="49" fontId="26" fillId="0" borderId="24"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5" xfId="0" applyNumberFormat="1" applyFont="1" applyBorder="1" applyAlignment="1">
      <alignment horizontal="left" vertical="center" wrapText="1"/>
    </xf>
    <xf numFmtId="0" fontId="7" fillId="4" borderId="1" xfId="0" applyFont="1" applyFill="1" applyBorder="1" applyAlignment="1">
      <alignment horizontal="center" vertical="center" wrapText="1"/>
    </xf>
    <xf numFmtId="0" fontId="7" fillId="4" borderId="20" xfId="0" applyFont="1" applyFill="1" applyBorder="1" applyAlignment="1">
      <alignment horizontal="center" vertical="center" wrapText="1"/>
    </xf>
    <xf numFmtId="0" fontId="8" fillId="5" borderId="34" xfId="0" applyFont="1" applyFill="1" applyBorder="1" applyAlignment="1" applyProtection="1">
      <alignment horizontal="center" vertical="center" wrapText="1"/>
      <protection hidden="1"/>
    </xf>
    <xf numFmtId="0" fontId="8" fillId="5" borderId="35" xfId="0" applyFont="1" applyFill="1" applyBorder="1" applyAlignment="1" applyProtection="1">
      <alignment horizontal="center" vertical="center" wrapText="1"/>
      <protection hidden="1"/>
    </xf>
    <xf numFmtId="0" fontId="8" fillId="5" borderId="36" xfId="0" applyFont="1" applyFill="1" applyBorder="1" applyAlignment="1" applyProtection="1">
      <alignment horizontal="center" vertical="center" wrapText="1"/>
      <protection hidden="1"/>
    </xf>
    <xf numFmtId="1" fontId="28" fillId="0" borderId="21" xfId="0" applyNumberFormat="1" applyFont="1" applyBorder="1" applyAlignment="1" applyProtection="1">
      <alignment horizontal="center" vertical="center" shrinkToFit="1"/>
      <protection locked="0"/>
    </xf>
    <xf numFmtId="14" fontId="5" fillId="0" borderId="8" xfId="2" applyNumberFormat="1" applyFill="1" applyBorder="1" applyAlignment="1" applyProtection="1">
      <alignment horizontal="center" vertical="center" wrapText="1"/>
      <protection locked="0"/>
    </xf>
    <xf numFmtId="14" fontId="28" fillId="0" borderId="23" xfId="0" applyNumberFormat="1" applyFont="1" applyBorder="1" applyAlignment="1" applyProtection="1">
      <alignment horizontal="center" vertical="center" wrapText="1"/>
      <protection locked="0"/>
    </xf>
    <xf numFmtId="0" fontId="11" fillId="5" borderId="7" xfId="0" applyFont="1" applyFill="1" applyBorder="1" applyAlignment="1" applyProtection="1">
      <alignment horizontal="center" vertical="center" wrapText="1"/>
      <protection hidden="1"/>
    </xf>
    <xf numFmtId="0" fontId="22" fillId="4" borderId="24" xfId="0" applyFont="1" applyFill="1" applyBorder="1" applyAlignment="1">
      <alignment horizontal="center" vertical="center" wrapText="1"/>
    </xf>
    <xf numFmtId="0" fontId="22" fillId="4" borderId="4" xfId="0" applyFont="1" applyFill="1" applyBorder="1" applyAlignment="1">
      <alignment horizontal="center" vertical="center" wrapText="1"/>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0" fontId="12" fillId="4" borderId="19" xfId="0" applyFont="1" applyFill="1" applyBorder="1" applyAlignment="1">
      <alignment horizontal="left" vertical="center" wrapText="1"/>
    </xf>
    <xf numFmtId="0" fontId="12" fillId="4" borderId="2"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12" fillId="4" borderId="3" xfId="0" applyFont="1" applyFill="1" applyBorder="1" applyAlignment="1">
      <alignment horizontal="left" vertical="center" wrapText="1"/>
    </xf>
    <xf numFmtId="0" fontId="21" fillId="4" borderId="25" xfId="0" applyFont="1" applyFill="1" applyBorder="1" applyAlignment="1">
      <alignment horizontal="center" vertical="center" wrapText="1"/>
    </xf>
    <xf numFmtId="0" fontId="9" fillId="5" borderId="26" xfId="0" applyFont="1" applyFill="1" applyBorder="1" applyAlignment="1">
      <alignment horizontal="right" vertical="center" wrapText="1"/>
    </xf>
    <xf numFmtId="0" fontId="9" fillId="5" borderId="11" xfId="0" applyFont="1" applyFill="1" applyBorder="1" applyAlignment="1">
      <alignment horizontal="right" vertical="center" wrapText="1"/>
    </xf>
    <xf numFmtId="0" fontId="9" fillId="5" borderId="12" xfId="0" applyFont="1" applyFill="1" applyBorder="1" applyAlignment="1">
      <alignment horizontal="right" vertical="center" wrapText="1"/>
    </xf>
    <xf numFmtId="0" fontId="24" fillId="5" borderId="40" xfId="0" applyFont="1" applyFill="1" applyBorder="1" applyAlignment="1">
      <alignment horizontal="center" vertical="center" wrapText="1"/>
    </xf>
    <xf numFmtId="0" fontId="24" fillId="5" borderId="38" xfId="0" applyFont="1" applyFill="1" applyBorder="1" applyAlignment="1">
      <alignment horizontal="center" vertical="center" wrapText="1"/>
    </xf>
    <xf numFmtId="0" fontId="24" fillId="5" borderId="41" xfId="0" applyFont="1" applyFill="1" applyBorder="1" applyAlignment="1">
      <alignment horizontal="center" vertical="center" wrapText="1"/>
    </xf>
    <xf numFmtId="0" fontId="12" fillId="4" borderId="26" xfId="0" applyFont="1" applyFill="1" applyBorder="1" applyAlignment="1">
      <alignment vertical="center" wrapText="1"/>
    </xf>
    <xf numFmtId="0" fontId="12" fillId="4" borderId="11" xfId="0" applyFont="1" applyFill="1" applyBorder="1" applyAlignment="1">
      <alignment vertical="center" wrapText="1"/>
    </xf>
    <xf numFmtId="0" fontId="12" fillId="4" borderId="27" xfId="0" applyFont="1" applyFill="1" applyBorder="1" applyAlignment="1">
      <alignment vertical="center" wrapText="1"/>
    </xf>
    <xf numFmtId="0" fontId="12" fillId="4" borderId="37" xfId="0" applyFont="1" applyFill="1" applyBorder="1" applyAlignment="1">
      <alignment horizontal="left" vertical="center" wrapText="1"/>
    </xf>
    <xf numFmtId="0" fontId="12" fillId="4" borderId="38" xfId="0" applyFont="1" applyFill="1" applyBorder="1" applyAlignment="1">
      <alignment horizontal="left" vertical="center" wrapText="1"/>
    </xf>
    <xf numFmtId="0" fontId="12" fillId="4" borderId="42" xfId="0" applyFont="1" applyFill="1" applyBorder="1" applyAlignment="1">
      <alignment horizontal="left"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5" xr:uid="{FE431695-FE5E-4231-A144-56273F5D8EDE}"/>
    <cellStyle name="Normal 5" xfId="6" xr:uid="{2238624C-A476-4DBD-9855-0C98586BE35B}"/>
    <cellStyle name="Texto explicativo" xfId="4" builtinId="53"/>
  </cellStyles>
  <dxfs count="0"/>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1161329</xdr:colOff>
      <xdr:row>2</xdr:row>
      <xdr:rowOff>401910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peopleexperts-my.sharepoint.com/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peopleexperts-my.sharepoint.com/personal/alp_people-experts_com/Documents/TRAGSA/Excel%20acreditaci&#243;n%20tragsa%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RAGSA 2"/>
      <sheetName val="leyendas TEE"/>
      <sheetName val="TRAGSA 1 (2)"/>
    </sheetNames>
    <sheetDataSet>
      <sheetData sheetId="0"/>
      <sheetData sheetId="1"/>
      <sheetData sheetId="2"/>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34"/>
  <sheetViews>
    <sheetView showZeros="0" tabSelected="1" zoomScale="90" zoomScaleNormal="90" zoomScaleSheetLayoutView="100" workbookViewId="0">
      <selection activeCell="G10" sqref="G10:J10"/>
    </sheetView>
  </sheetViews>
  <sheetFormatPr baseColWidth="10" defaultColWidth="9.33203125" defaultRowHeight="13.2"/>
  <cols>
    <col min="1" max="1" width="13.6640625" style="1" customWidth="1"/>
    <col min="2" max="2" width="14.109375" style="1" customWidth="1"/>
    <col min="3" max="3" width="14.44140625" style="1" bestFit="1" customWidth="1"/>
    <col min="4" max="5" width="14.6640625" style="1" customWidth="1"/>
    <col min="6" max="6" width="14.44140625" style="1" customWidth="1"/>
    <col min="7" max="7" width="18.77734375" style="1" customWidth="1"/>
    <col min="8" max="8" width="29" style="1" customWidth="1"/>
    <col min="9" max="9" width="19.44140625" style="1" customWidth="1"/>
    <col min="10" max="10" width="20.77734375" style="1" customWidth="1"/>
    <col min="11" max="11" width="16.6640625" style="1" customWidth="1"/>
    <col min="12" max="12" width="18.109375" style="1" customWidth="1"/>
    <col min="13" max="16384" width="9.33203125" style="1"/>
  </cols>
  <sheetData>
    <row r="1" spans="1:12" ht="1.5" customHeight="1">
      <c r="A1" s="18"/>
      <c r="B1" s="19"/>
      <c r="C1" s="19"/>
      <c r="D1" s="19"/>
      <c r="E1" s="19"/>
      <c r="F1" s="19"/>
      <c r="G1" s="19"/>
      <c r="H1" s="19"/>
      <c r="I1" s="19"/>
      <c r="J1" s="19"/>
      <c r="K1" s="19"/>
      <c r="L1" s="20"/>
    </row>
    <row r="2" spans="1:12" s="2" customFormat="1" ht="7.5" customHeight="1">
      <c r="A2" s="21"/>
      <c r="L2" s="22"/>
    </row>
    <row r="3" spans="1:12" s="2" customFormat="1" ht="35.4" customHeight="1">
      <c r="A3" s="153" t="s">
        <v>25</v>
      </c>
      <c r="B3" s="154"/>
      <c r="C3" s="154"/>
      <c r="D3" s="154"/>
      <c r="E3" s="154"/>
      <c r="F3" s="154"/>
      <c r="G3" s="154"/>
      <c r="H3" s="154"/>
      <c r="I3" s="154"/>
      <c r="J3" s="154"/>
      <c r="K3" s="167"/>
      <c r="L3" s="168"/>
    </row>
    <row r="4" spans="1:12" s="2" customFormat="1" ht="7.5" customHeight="1">
      <c r="A4" s="21"/>
      <c r="L4" s="22"/>
    </row>
    <row r="5" spans="1:12" s="2" customFormat="1" ht="25.05" customHeight="1">
      <c r="A5" s="169" t="s">
        <v>6</v>
      </c>
      <c r="B5" s="170"/>
      <c r="C5" s="170"/>
      <c r="D5" s="170"/>
      <c r="E5" s="170"/>
      <c r="F5" s="170"/>
      <c r="G5" s="170"/>
      <c r="H5" s="170"/>
      <c r="I5" s="170"/>
      <c r="J5" s="170"/>
      <c r="K5" s="174"/>
      <c r="L5" s="175"/>
    </row>
    <row r="6" spans="1:12" s="2" customFormat="1" ht="43.5" customHeight="1">
      <c r="A6" s="147" t="s">
        <v>7</v>
      </c>
      <c r="B6" s="143"/>
      <c r="C6" s="143"/>
      <c r="D6" s="143" t="s">
        <v>24</v>
      </c>
      <c r="E6" s="143"/>
      <c r="F6" s="3" t="s">
        <v>11</v>
      </c>
      <c r="G6" s="160" t="s">
        <v>8</v>
      </c>
      <c r="H6" s="161"/>
      <c r="I6" s="162"/>
      <c r="J6" s="3" t="s">
        <v>9</v>
      </c>
      <c r="K6" s="143" t="s">
        <v>10</v>
      </c>
      <c r="L6" s="144"/>
    </row>
    <row r="7" spans="1:12" ht="40.049999999999997" customHeight="1">
      <c r="A7" s="179"/>
      <c r="B7" s="166"/>
      <c r="C7" s="166"/>
      <c r="D7" s="166"/>
      <c r="E7" s="166"/>
      <c r="F7" s="16"/>
      <c r="G7" s="163"/>
      <c r="H7" s="164"/>
      <c r="I7" s="165"/>
      <c r="J7" s="16"/>
      <c r="K7" s="180"/>
      <c r="L7" s="181"/>
    </row>
    <row r="8" spans="1:12" s="2" customFormat="1" ht="25.05" customHeight="1">
      <c r="A8" s="169" t="s">
        <v>0</v>
      </c>
      <c r="B8" s="170"/>
      <c r="C8" s="170"/>
      <c r="D8" s="170"/>
      <c r="E8" s="170"/>
      <c r="F8" s="170"/>
      <c r="G8" s="170"/>
      <c r="H8" s="170"/>
      <c r="I8" s="170"/>
      <c r="J8" s="170"/>
      <c r="K8" s="174"/>
      <c r="L8" s="175"/>
    </row>
    <row r="9" spans="1:12" s="2" customFormat="1" ht="43.5" customHeight="1">
      <c r="A9" s="147" t="s">
        <v>5</v>
      </c>
      <c r="B9" s="143"/>
      <c r="C9" s="143"/>
      <c r="D9" s="143" t="s">
        <v>2</v>
      </c>
      <c r="E9" s="143"/>
      <c r="F9" s="143"/>
      <c r="G9" s="143" t="s">
        <v>3</v>
      </c>
      <c r="H9" s="143"/>
      <c r="I9" s="143"/>
      <c r="J9" s="143"/>
      <c r="K9" s="143" t="s">
        <v>4</v>
      </c>
      <c r="L9" s="144"/>
    </row>
    <row r="10" spans="1:12" s="2" customFormat="1" ht="57" customHeight="1">
      <c r="A10" s="148" t="s">
        <v>940</v>
      </c>
      <c r="B10" s="149"/>
      <c r="C10" s="149"/>
      <c r="D10" s="145" t="str">
        <f>VLOOKUP(A10,listado,2,0)</f>
        <v>Técnico/a 3</v>
      </c>
      <c r="E10" s="145"/>
      <c r="F10" s="145"/>
      <c r="G10" s="182" t="str">
        <f>VLOOKUP(A10,listado,3,0)</f>
        <v>Técnico/a en validación operativa ATM</v>
      </c>
      <c r="H10" s="182"/>
      <c r="I10" s="182"/>
      <c r="J10" s="182"/>
      <c r="K10" s="145" t="str">
        <f>VLOOKUP(A10,listado,4,0)</f>
        <v>Madrid</v>
      </c>
      <c r="L10" s="146"/>
    </row>
    <row r="11" spans="1:12" s="2" customFormat="1" ht="31.8" customHeight="1">
      <c r="A11" s="150" t="s">
        <v>30</v>
      </c>
      <c r="B11" s="151"/>
      <c r="C11" s="151"/>
      <c r="D11" s="151"/>
      <c r="E11" s="151"/>
      <c r="F11" s="151"/>
      <c r="G11" s="151"/>
      <c r="H11" s="151"/>
      <c r="I11" s="151"/>
      <c r="J11" s="151"/>
      <c r="K11" s="151"/>
      <c r="L11" s="152"/>
    </row>
    <row r="12" spans="1:12" s="2" customFormat="1" ht="25.05" customHeight="1">
      <c r="A12" s="169" t="s">
        <v>46</v>
      </c>
      <c r="B12" s="170"/>
      <c r="C12" s="170"/>
      <c r="D12" s="170"/>
      <c r="E12" s="170"/>
      <c r="F12" s="170"/>
      <c r="G12" s="170"/>
      <c r="H12" s="170"/>
      <c r="I12" s="170"/>
      <c r="J12" s="170"/>
      <c r="K12" s="174"/>
      <c r="L12" s="175"/>
    </row>
    <row r="13" spans="1:12" s="2" customFormat="1" ht="117" customHeight="1">
      <c r="A13" s="155" t="str">
        <f>VLOOKUP(A10,listado,5,0)</f>
        <v>Conocimientos de gestión de operaciones aéreas en aeropuerto lado aire y/o espacio aéreo de ruta y TMA.</v>
      </c>
      <c r="B13" s="156"/>
      <c r="C13" s="156"/>
      <c r="D13" s="156"/>
      <c r="E13" s="156"/>
      <c r="F13" s="156"/>
      <c r="G13" s="156"/>
      <c r="H13" s="156"/>
      <c r="I13" s="156"/>
      <c r="J13" s="156"/>
      <c r="K13" s="156"/>
      <c r="L13" s="157"/>
    </row>
    <row r="14" spans="1:12" s="2" customFormat="1" ht="25.05" customHeight="1">
      <c r="A14" s="169" t="s">
        <v>1</v>
      </c>
      <c r="B14" s="170"/>
      <c r="C14" s="170"/>
      <c r="D14" s="170"/>
      <c r="E14" s="170"/>
      <c r="F14" s="170"/>
      <c r="G14" s="170"/>
      <c r="H14" s="170"/>
      <c r="I14" s="170"/>
      <c r="J14" s="170"/>
      <c r="K14" s="170"/>
      <c r="L14" s="191"/>
    </row>
    <row r="15" spans="1:12" s="2" customFormat="1" ht="19.2" customHeight="1">
      <c r="A15" s="92" t="s">
        <v>56</v>
      </c>
      <c r="B15" s="93"/>
      <c r="C15" s="93"/>
      <c r="D15" s="93"/>
      <c r="E15" s="93"/>
      <c r="F15" s="93"/>
      <c r="G15" s="93"/>
      <c r="H15" s="93"/>
      <c r="I15" s="93"/>
      <c r="J15" s="93"/>
      <c r="K15" s="93"/>
      <c r="L15" s="94"/>
    </row>
    <row r="16" spans="1:12" s="2" customFormat="1" ht="19.2" customHeight="1">
      <c r="A16" s="100" t="s">
        <v>57</v>
      </c>
      <c r="B16" s="101"/>
      <c r="C16" s="102" t="s">
        <v>58</v>
      </c>
      <c r="D16" s="103"/>
      <c r="E16" s="103"/>
      <c r="F16" s="103"/>
      <c r="G16" s="103"/>
      <c r="H16" s="103"/>
      <c r="I16" s="104"/>
      <c r="J16" s="101" t="s">
        <v>59</v>
      </c>
      <c r="K16" s="101"/>
      <c r="L16" s="105"/>
    </row>
    <row r="17" spans="1:12" s="2" customFormat="1" ht="46.8" customHeight="1">
      <c r="A17" s="106"/>
      <c r="B17" s="107"/>
      <c r="C17" s="108"/>
      <c r="D17" s="109"/>
      <c r="E17" s="109"/>
      <c r="F17" s="109"/>
      <c r="G17" s="109"/>
      <c r="H17" s="109"/>
      <c r="I17" s="110"/>
      <c r="J17" s="108"/>
      <c r="K17" s="109"/>
      <c r="L17" s="111"/>
    </row>
    <row r="18" spans="1:12" s="2" customFormat="1" ht="19.2" customHeight="1" thickBot="1">
      <c r="A18" s="183" t="s">
        <v>31</v>
      </c>
      <c r="B18" s="184"/>
      <c r="C18" s="184"/>
      <c r="D18" s="184"/>
      <c r="E18" s="184"/>
      <c r="F18" s="184"/>
      <c r="G18" s="184"/>
      <c r="H18" s="184"/>
      <c r="I18" s="47"/>
      <c r="J18" s="95" t="s">
        <v>35</v>
      </c>
      <c r="K18" s="95"/>
      <c r="L18" s="96"/>
    </row>
    <row r="19" spans="1:12" s="2" customFormat="1" ht="60" customHeight="1" thickBot="1">
      <c r="A19" s="49" t="s">
        <v>37</v>
      </c>
      <c r="B19" s="112" t="str">
        <f>VLOOKUP(A10,listado,6,0)</f>
        <v>Al menos 1 año de experiencia profesional global desde el año de Titulación referida en el apartado 2.1.</v>
      </c>
      <c r="C19" s="113"/>
      <c r="D19" s="113"/>
      <c r="E19" s="113"/>
      <c r="F19" s="113"/>
      <c r="G19" s="113"/>
      <c r="H19" s="113"/>
      <c r="I19" s="62"/>
      <c r="J19" s="95"/>
      <c r="K19" s="95"/>
      <c r="L19" s="96"/>
    </row>
    <row r="20" spans="1:12" s="2" customFormat="1" ht="60" customHeight="1" thickBot="1">
      <c r="A20" s="49" t="s">
        <v>38</v>
      </c>
      <c r="B20" s="114" t="str">
        <f>VLOOKUP(A10,listado,7,0)</f>
        <v>Al menos 1 año de experiencia global  en el sector de la Ingeniería/ Consultoría del Transporte.</v>
      </c>
      <c r="C20" s="115"/>
      <c r="D20" s="115"/>
      <c r="E20" s="115"/>
      <c r="F20" s="115"/>
      <c r="G20" s="115"/>
      <c r="H20" s="115"/>
      <c r="I20" s="62"/>
      <c r="J20" s="95"/>
      <c r="K20" s="95"/>
      <c r="L20" s="96"/>
    </row>
    <row r="21" spans="1:12" s="2" customFormat="1" ht="60" customHeight="1" thickBot="1">
      <c r="A21" s="49" t="s">
        <v>39</v>
      </c>
      <c r="B21" s="112" t="str">
        <f>VLOOKUP(A10,listado,8,0)</f>
        <v>Al menos 1 año en las funciones del apartado 1.14</v>
      </c>
      <c r="C21" s="112"/>
      <c r="D21" s="112"/>
      <c r="E21" s="112"/>
      <c r="F21" s="112"/>
      <c r="G21" s="112"/>
      <c r="H21" s="112"/>
      <c r="I21" s="62"/>
      <c r="J21" s="95"/>
      <c r="K21" s="95"/>
      <c r="L21" s="96"/>
    </row>
    <row r="22" spans="1:12" s="2" customFormat="1" ht="60" customHeight="1" thickBot="1">
      <c r="A22" s="49" t="s">
        <v>40</v>
      </c>
      <c r="B22" s="112">
        <f>VLOOKUP(A10,listado,9,0)</f>
        <v>0</v>
      </c>
      <c r="C22" s="112"/>
      <c r="D22" s="112"/>
      <c r="E22" s="112"/>
      <c r="F22" s="112"/>
      <c r="G22" s="112"/>
      <c r="H22" s="112"/>
      <c r="I22" s="62"/>
      <c r="J22" s="95"/>
      <c r="K22" s="95"/>
      <c r="L22" s="96"/>
    </row>
    <row r="23" spans="1:12" s="2" customFormat="1" ht="19.2" customHeight="1" thickBot="1">
      <c r="A23" s="92" t="s">
        <v>32</v>
      </c>
      <c r="B23" s="93"/>
      <c r="C23" s="93"/>
      <c r="D23" s="93"/>
      <c r="E23" s="93"/>
      <c r="F23" s="93"/>
      <c r="G23" s="93"/>
      <c r="H23" s="93"/>
      <c r="I23" s="50"/>
      <c r="J23" s="95"/>
      <c r="K23" s="95"/>
      <c r="L23" s="96"/>
    </row>
    <row r="24" spans="1:12" s="2" customFormat="1" ht="49.8" customHeight="1" thickBot="1">
      <c r="A24" s="97" t="str">
        <f>VLOOKUP(A10,listado,10,0)</f>
        <v>Experiencia en manejo de herramientas de simulación</v>
      </c>
      <c r="B24" s="98"/>
      <c r="C24" s="98"/>
      <c r="D24" s="98"/>
      <c r="E24" s="98"/>
      <c r="F24" s="98"/>
      <c r="G24" s="98"/>
      <c r="H24" s="99"/>
      <c r="I24" s="62"/>
      <c r="J24" s="95"/>
      <c r="K24" s="95"/>
      <c r="L24" s="96"/>
    </row>
    <row r="25" spans="1:12" s="2" customFormat="1" ht="49.8" customHeight="1" thickBot="1">
      <c r="A25" s="97">
        <f>VLOOKUP(A10,listado,11,0)</f>
        <v>0</v>
      </c>
      <c r="B25" s="98"/>
      <c r="C25" s="98"/>
      <c r="D25" s="98"/>
      <c r="E25" s="98"/>
      <c r="F25" s="98"/>
      <c r="G25" s="98"/>
      <c r="H25" s="99"/>
      <c r="I25" s="62"/>
      <c r="J25" s="95"/>
      <c r="K25" s="95"/>
      <c r="L25" s="96"/>
    </row>
    <row r="26" spans="1:12" s="2" customFormat="1" ht="49.8" customHeight="1" thickBot="1">
      <c r="A26" s="97">
        <f>VLOOKUP(A10,listado,12,0)</f>
        <v>0</v>
      </c>
      <c r="B26" s="98"/>
      <c r="C26" s="98"/>
      <c r="D26" s="98"/>
      <c r="E26" s="98"/>
      <c r="F26" s="98"/>
      <c r="G26" s="98"/>
      <c r="H26" s="99"/>
      <c r="I26" s="62"/>
      <c r="J26" s="95"/>
      <c r="K26" s="95"/>
      <c r="L26" s="96"/>
    </row>
    <row r="27" spans="1:12" s="2" customFormat="1" ht="49.8" customHeight="1" thickBot="1">
      <c r="A27" s="97">
        <f>VLOOKUP(A10,listado,13,0)</f>
        <v>0</v>
      </c>
      <c r="B27" s="98"/>
      <c r="C27" s="98"/>
      <c r="D27" s="98"/>
      <c r="E27" s="98"/>
      <c r="F27" s="98"/>
      <c r="G27" s="98"/>
      <c r="H27" s="99"/>
      <c r="I27" s="62"/>
      <c r="J27" s="95"/>
      <c r="K27" s="95"/>
      <c r="L27" s="96"/>
    </row>
    <row r="28" spans="1:12" s="2" customFormat="1" ht="49.8" customHeight="1" thickBot="1">
      <c r="A28" s="97">
        <f>VLOOKUP(A10,listado,14,0)</f>
        <v>0</v>
      </c>
      <c r="B28" s="98"/>
      <c r="C28" s="98"/>
      <c r="D28" s="98"/>
      <c r="E28" s="98"/>
      <c r="F28" s="98"/>
      <c r="G28" s="98"/>
      <c r="H28" s="99"/>
      <c r="I28" s="62"/>
      <c r="J28" s="95"/>
      <c r="K28" s="95"/>
      <c r="L28" s="96"/>
    </row>
    <row r="29" spans="1:12" s="2" customFormat="1" ht="49.8" customHeight="1" thickBot="1">
      <c r="A29" s="97">
        <f>VLOOKUP(A10,listado,15,0)</f>
        <v>0</v>
      </c>
      <c r="B29" s="98"/>
      <c r="C29" s="98"/>
      <c r="D29" s="98"/>
      <c r="E29" s="98"/>
      <c r="F29" s="98"/>
      <c r="G29" s="98"/>
      <c r="H29" s="99"/>
      <c r="I29" s="62"/>
      <c r="J29" s="95"/>
      <c r="K29" s="95"/>
      <c r="L29" s="96"/>
    </row>
    <row r="30" spans="1:12" s="2" customFormat="1" ht="19.2" customHeight="1">
      <c r="A30" s="92" t="s">
        <v>33</v>
      </c>
      <c r="B30" s="93"/>
      <c r="C30" s="93"/>
      <c r="D30" s="93"/>
      <c r="E30" s="93"/>
      <c r="F30" s="93"/>
      <c r="G30" s="93"/>
      <c r="H30" s="93"/>
      <c r="I30" s="50"/>
      <c r="J30" s="95"/>
      <c r="K30" s="95"/>
      <c r="L30" s="96"/>
    </row>
    <row r="31" spans="1:12" s="2" customFormat="1" ht="42.6" customHeight="1" thickBot="1">
      <c r="A31" s="176">
        <f>VLOOKUP(A10,listado,16,0)</f>
        <v>0</v>
      </c>
      <c r="B31" s="177"/>
      <c r="C31" s="177"/>
      <c r="D31" s="177"/>
      <c r="E31" s="177"/>
      <c r="F31" s="177"/>
      <c r="G31" s="177"/>
      <c r="H31" s="178"/>
      <c r="I31" s="61"/>
      <c r="J31" s="95"/>
      <c r="K31" s="95"/>
      <c r="L31" s="96"/>
    </row>
    <row r="32" spans="1:12" ht="30.6" customHeight="1">
      <c r="A32" s="158" t="s">
        <v>27</v>
      </c>
      <c r="B32" s="159"/>
      <c r="C32" s="159"/>
      <c r="D32" s="159"/>
      <c r="E32" s="159"/>
      <c r="F32" s="159"/>
      <c r="G32" s="159"/>
      <c r="H32" s="159"/>
      <c r="I32" s="159"/>
      <c r="J32" s="159"/>
      <c r="K32" s="159"/>
      <c r="L32" s="23"/>
    </row>
    <row r="33" spans="1:12" s="2" customFormat="1" ht="110.4" customHeight="1">
      <c r="A33" s="171" t="s">
        <v>1164</v>
      </c>
      <c r="B33" s="172"/>
      <c r="C33" s="172"/>
      <c r="D33" s="172"/>
      <c r="E33" s="172"/>
      <c r="F33" s="172"/>
      <c r="G33" s="172"/>
      <c r="H33" s="172"/>
      <c r="I33" s="172"/>
      <c r="J33" s="172"/>
      <c r="K33" s="172"/>
      <c r="L33" s="173"/>
    </row>
    <row r="34" spans="1:12" s="2" customFormat="1" ht="66.599999999999994" customHeight="1">
      <c r="A34" s="133" t="s">
        <v>36</v>
      </c>
      <c r="B34" s="134"/>
      <c r="C34" s="134"/>
      <c r="D34" s="134"/>
      <c r="E34" s="134"/>
      <c r="F34" s="134"/>
      <c r="G34" s="134"/>
      <c r="H34" s="134"/>
      <c r="I34" s="134"/>
      <c r="J34" s="135"/>
      <c r="K34" s="136"/>
      <c r="L34" s="24">
        <v>5</v>
      </c>
    </row>
    <row r="35" spans="1:12" s="2" customFormat="1" ht="34.950000000000003" customHeight="1">
      <c r="A35" s="25" t="s">
        <v>28</v>
      </c>
      <c r="B35" s="10" t="s">
        <v>29</v>
      </c>
      <c r="C35" s="137" t="s">
        <v>15</v>
      </c>
      <c r="D35" s="138"/>
      <c r="E35" s="137" t="s">
        <v>41</v>
      </c>
      <c r="F35" s="138"/>
      <c r="G35" s="137" t="s">
        <v>42</v>
      </c>
      <c r="H35" s="139"/>
      <c r="I35" s="138"/>
      <c r="J35" s="10" t="s">
        <v>12</v>
      </c>
      <c r="K35" s="10" t="s">
        <v>13</v>
      </c>
      <c r="L35" s="26" t="s">
        <v>14</v>
      </c>
    </row>
    <row r="36" spans="1:12" s="4" customFormat="1" ht="19.95" customHeight="1">
      <c r="A36" s="27"/>
      <c r="B36" s="15"/>
      <c r="C36" s="128"/>
      <c r="D36" s="129"/>
      <c r="E36" s="128"/>
      <c r="F36" s="129"/>
      <c r="G36" s="130"/>
      <c r="H36" s="130"/>
      <c r="I36" s="130"/>
      <c r="J36" s="11" t="str">
        <f>IF(OR(ISBLANK(A36),ISBLANK(B36)),"",(B36-A36)+1)</f>
        <v/>
      </c>
      <c r="K36" s="12">
        <f>5/9125</f>
        <v>5.4794520547945202E-4</v>
      </c>
      <c r="L36" s="28" t="str">
        <f t="shared" ref="L36:L49" si="0">IFERROR(ROUND(J36*K36,4),"")</f>
        <v/>
      </c>
    </row>
    <row r="37" spans="1:12" s="5" customFormat="1" ht="19.95" customHeight="1">
      <c r="A37" s="27"/>
      <c r="B37" s="15"/>
      <c r="C37" s="128"/>
      <c r="D37" s="129"/>
      <c r="E37" s="128"/>
      <c r="F37" s="129"/>
      <c r="G37" s="130"/>
      <c r="H37" s="130"/>
      <c r="I37" s="130"/>
      <c r="J37" s="11" t="str">
        <f t="shared" ref="J37:J49" si="1">IF(OR(ISBLANK(A37),ISBLANK(B37)),"",(B37-A37)+1)</f>
        <v/>
      </c>
      <c r="K37" s="12">
        <f t="shared" ref="K37:K49" si="2">5/9125</f>
        <v>5.4794520547945202E-4</v>
      </c>
      <c r="L37" s="28" t="str">
        <f t="shared" si="0"/>
        <v/>
      </c>
    </row>
    <row r="38" spans="1:12" s="5" customFormat="1" ht="19.95" customHeight="1">
      <c r="A38" s="27"/>
      <c r="B38" s="15"/>
      <c r="C38" s="128"/>
      <c r="D38" s="129"/>
      <c r="E38" s="128"/>
      <c r="F38" s="129"/>
      <c r="G38" s="130"/>
      <c r="H38" s="130"/>
      <c r="I38" s="130"/>
      <c r="J38" s="11" t="str">
        <f t="shared" si="1"/>
        <v/>
      </c>
      <c r="K38" s="12">
        <f t="shared" si="2"/>
        <v>5.4794520547945202E-4</v>
      </c>
      <c r="L38" s="28" t="str">
        <f t="shared" si="0"/>
        <v/>
      </c>
    </row>
    <row r="39" spans="1:12" s="5" customFormat="1" ht="19.95" customHeight="1">
      <c r="A39" s="27"/>
      <c r="B39" s="15"/>
      <c r="C39" s="128"/>
      <c r="D39" s="129"/>
      <c r="E39" s="128"/>
      <c r="F39" s="129"/>
      <c r="G39" s="130"/>
      <c r="H39" s="130"/>
      <c r="I39" s="130"/>
      <c r="J39" s="11" t="str">
        <f t="shared" si="1"/>
        <v/>
      </c>
      <c r="K39" s="12">
        <f t="shared" si="2"/>
        <v>5.4794520547945202E-4</v>
      </c>
      <c r="L39" s="28" t="str">
        <f t="shared" si="0"/>
        <v/>
      </c>
    </row>
    <row r="40" spans="1:12" s="5" customFormat="1" ht="19.95" customHeight="1">
      <c r="A40" s="27"/>
      <c r="B40" s="15"/>
      <c r="C40" s="128"/>
      <c r="D40" s="129"/>
      <c r="E40" s="128"/>
      <c r="F40" s="129" t="str">
        <f>IF(OR(ISBLANK(#REF!),ISBLANK(B40)),"",B40-#REF!)</f>
        <v/>
      </c>
      <c r="G40" s="130"/>
      <c r="H40" s="130"/>
      <c r="I40" s="130"/>
      <c r="J40" s="11" t="str">
        <f t="shared" si="1"/>
        <v/>
      </c>
      <c r="K40" s="12">
        <f t="shared" si="2"/>
        <v>5.4794520547945202E-4</v>
      </c>
      <c r="L40" s="28" t="str">
        <f t="shared" si="0"/>
        <v/>
      </c>
    </row>
    <row r="41" spans="1:12" s="5" customFormat="1" ht="19.95" customHeight="1">
      <c r="A41" s="27"/>
      <c r="B41" s="15"/>
      <c r="C41" s="128"/>
      <c r="D41" s="129"/>
      <c r="E41" s="128"/>
      <c r="F41" s="129" t="str">
        <f>IF(OR(ISBLANK(#REF!),ISBLANK(B41)),"",B41-#REF!)</f>
        <v/>
      </c>
      <c r="G41" s="130"/>
      <c r="H41" s="130"/>
      <c r="I41" s="130"/>
      <c r="J41" s="11" t="str">
        <f t="shared" si="1"/>
        <v/>
      </c>
      <c r="K41" s="12">
        <f t="shared" si="2"/>
        <v>5.4794520547945202E-4</v>
      </c>
      <c r="L41" s="28" t="str">
        <f t="shared" si="0"/>
        <v/>
      </c>
    </row>
    <row r="42" spans="1:12" s="5" customFormat="1" ht="19.95" customHeight="1">
      <c r="A42" s="27"/>
      <c r="B42" s="15"/>
      <c r="C42" s="128"/>
      <c r="D42" s="129"/>
      <c r="E42" s="128"/>
      <c r="F42" s="129" t="str">
        <f>IF(OR(ISBLANK(#REF!),ISBLANK(B42)),"",B42-#REF!)</f>
        <v/>
      </c>
      <c r="G42" s="130"/>
      <c r="H42" s="130"/>
      <c r="I42" s="130"/>
      <c r="J42" s="11" t="str">
        <f t="shared" si="1"/>
        <v/>
      </c>
      <c r="K42" s="12">
        <f t="shared" si="2"/>
        <v>5.4794520547945202E-4</v>
      </c>
      <c r="L42" s="28" t="str">
        <f t="shared" si="0"/>
        <v/>
      </c>
    </row>
    <row r="43" spans="1:12" s="5" customFormat="1" ht="19.95" customHeight="1">
      <c r="A43" s="27"/>
      <c r="B43" s="15"/>
      <c r="C43" s="128"/>
      <c r="D43" s="129"/>
      <c r="E43" s="128"/>
      <c r="F43" s="129" t="str">
        <f>IF(OR(ISBLANK(#REF!),ISBLANK(B43)),"",B43-#REF!)</f>
        <v/>
      </c>
      <c r="G43" s="130"/>
      <c r="H43" s="130"/>
      <c r="I43" s="130"/>
      <c r="J43" s="11" t="str">
        <f t="shared" si="1"/>
        <v/>
      </c>
      <c r="K43" s="12">
        <f t="shared" si="2"/>
        <v>5.4794520547945202E-4</v>
      </c>
      <c r="L43" s="28" t="str">
        <f t="shared" si="0"/>
        <v/>
      </c>
    </row>
    <row r="44" spans="1:12" s="5" customFormat="1" ht="19.95" customHeight="1">
      <c r="A44" s="27"/>
      <c r="B44" s="15"/>
      <c r="C44" s="128"/>
      <c r="D44" s="129"/>
      <c r="E44" s="128"/>
      <c r="F44" s="129" t="str">
        <f>IF(OR(ISBLANK(#REF!),ISBLANK(B44)),"",B44-#REF!)</f>
        <v/>
      </c>
      <c r="G44" s="130"/>
      <c r="H44" s="130"/>
      <c r="I44" s="130"/>
      <c r="J44" s="11" t="str">
        <f t="shared" si="1"/>
        <v/>
      </c>
      <c r="K44" s="12">
        <f t="shared" si="2"/>
        <v>5.4794520547945202E-4</v>
      </c>
      <c r="L44" s="28" t="str">
        <f t="shared" si="0"/>
        <v/>
      </c>
    </row>
    <row r="45" spans="1:12" s="5" customFormat="1" ht="19.95" customHeight="1">
      <c r="A45" s="27"/>
      <c r="B45" s="15"/>
      <c r="C45" s="128"/>
      <c r="D45" s="129"/>
      <c r="E45" s="128"/>
      <c r="F45" s="129" t="str">
        <f>IF(OR(ISBLANK(#REF!),ISBLANK(B45)),"",B45-#REF!)</f>
        <v/>
      </c>
      <c r="G45" s="130"/>
      <c r="H45" s="130"/>
      <c r="I45" s="130"/>
      <c r="J45" s="11" t="str">
        <f t="shared" si="1"/>
        <v/>
      </c>
      <c r="K45" s="12">
        <f t="shared" si="2"/>
        <v>5.4794520547945202E-4</v>
      </c>
      <c r="L45" s="28" t="str">
        <f t="shared" si="0"/>
        <v/>
      </c>
    </row>
    <row r="46" spans="1:12" s="5" customFormat="1" ht="19.95" customHeight="1">
      <c r="A46" s="27"/>
      <c r="B46" s="15"/>
      <c r="C46" s="128"/>
      <c r="D46" s="129"/>
      <c r="E46" s="128"/>
      <c r="F46" s="129" t="str">
        <f>IF(OR(ISBLANK(#REF!),ISBLANK(B46)),"",B46-#REF!)</f>
        <v/>
      </c>
      <c r="G46" s="130"/>
      <c r="H46" s="130"/>
      <c r="I46" s="130"/>
      <c r="J46" s="11" t="str">
        <f t="shared" si="1"/>
        <v/>
      </c>
      <c r="K46" s="12">
        <f t="shared" si="2"/>
        <v>5.4794520547945202E-4</v>
      </c>
      <c r="L46" s="28" t="str">
        <f t="shared" si="0"/>
        <v/>
      </c>
    </row>
    <row r="47" spans="1:12" s="5" customFormat="1" ht="19.95" customHeight="1">
      <c r="A47" s="27"/>
      <c r="B47" s="15"/>
      <c r="C47" s="128"/>
      <c r="D47" s="129"/>
      <c r="E47" s="128"/>
      <c r="F47" s="129" t="str">
        <f>IF(OR(ISBLANK(#REF!),ISBLANK(B47)),"",B47-#REF!)</f>
        <v/>
      </c>
      <c r="G47" s="130"/>
      <c r="H47" s="130"/>
      <c r="I47" s="130"/>
      <c r="J47" s="11" t="str">
        <f t="shared" si="1"/>
        <v/>
      </c>
      <c r="K47" s="12">
        <f t="shared" si="2"/>
        <v>5.4794520547945202E-4</v>
      </c>
      <c r="L47" s="28" t="str">
        <f t="shared" si="0"/>
        <v/>
      </c>
    </row>
    <row r="48" spans="1:12" s="5" customFormat="1" ht="19.95" customHeight="1">
      <c r="A48" s="27"/>
      <c r="B48" s="15"/>
      <c r="C48" s="128"/>
      <c r="D48" s="129"/>
      <c r="E48" s="128"/>
      <c r="F48" s="129" t="str">
        <f>IF(OR(ISBLANK(#REF!),ISBLANK(B48)),"",B48-#REF!)</f>
        <v/>
      </c>
      <c r="G48" s="130"/>
      <c r="H48" s="130"/>
      <c r="I48" s="130"/>
      <c r="J48" s="11" t="str">
        <f t="shared" si="1"/>
        <v/>
      </c>
      <c r="K48" s="12">
        <f t="shared" si="2"/>
        <v>5.4794520547945202E-4</v>
      </c>
      <c r="L48" s="28" t="str">
        <f t="shared" si="0"/>
        <v/>
      </c>
    </row>
    <row r="49" spans="1:12" s="5" customFormat="1" ht="19.95" customHeight="1">
      <c r="A49" s="27"/>
      <c r="B49" s="15"/>
      <c r="C49" s="128"/>
      <c r="D49" s="129"/>
      <c r="E49" s="128"/>
      <c r="F49" s="129" t="str">
        <f>IF(OR(ISBLANK(#REF!),ISBLANK(B49)),"",B49-#REF!)</f>
        <v/>
      </c>
      <c r="G49" s="130"/>
      <c r="H49" s="130"/>
      <c r="I49" s="130"/>
      <c r="J49" s="11" t="str">
        <f t="shared" si="1"/>
        <v/>
      </c>
      <c r="K49" s="12">
        <f t="shared" si="2"/>
        <v>5.4794520547945202E-4</v>
      </c>
      <c r="L49" s="28" t="str">
        <f t="shared" si="0"/>
        <v/>
      </c>
    </row>
    <row r="50" spans="1:12" s="5" customFormat="1" ht="34.200000000000003" customHeight="1">
      <c r="A50" s="140" t="s">
        <v>1171</v>
      </c>
      <c r="B50" s="141"/>
      <c r="C50" s="141"/>
      <c r="D50" s="141"/>
      <c r="E50" s="141"/>
      <c r="F50" s="141"/>
      <c r="G50" s="141"/>
      <c r="H50" s="141"/>
      <c r="I50" s="141"/>
      <c r="J50" s="141"/>
      <c r="K50" s="142"/>
      <c r="L50" s="90">
        <f>MIN(5,ROUND(SUM(L36:L49),4))</f>
        <v>0</v>
      </c>
    </row>
    <row r="51" spans="1:12" s="2" customFormat="1" ht="66.599999999999994" customHeight="1">
      <c r="A51" s="133" t="s">
        <v>43</v>
      </c>
      <c r="B51" s="134"/>
      <c r="C51" s="134"/>
      <c r="D51" s="134"/>
      <c r="E51" s="134"/>
      <c r="F51" s="134"/>
      <c r="G51" s="134"/>
      <c r="H51" s="134"/>
      <c r="I51" s="134"/>
      <c r="J51" s="135"/>
      <c r="K51" s="136"/>
      <c r="L51" s="24">
        <v>10</v>
      </c>
    </row>
    <row r="52" spans="1:12" s="2" customFormat="1" ht="34.950000000000003" customHeight="1">
      <c r="A52" s="25" t="s">
        <v>28</v>
      </c>
      <c r="B52" s="10" t="s">
        <v>29</v>
      </c>
      <c r="C52" s="137" t="s">
        <v>15</v>
      </c>
      <c r="D52" s="138"/>
      <c r="E52" s="137" t="s">
        <v>41</v>
      </c>
      <c r="F52" s="138"/>
      <c r="G52" s="137" t="s">
        <v>42</v>
      </c>
      <c r="H52" s="139"/>
      <c r="I52" s="138"/>
      <c r="J52" s="10" t="s">
        <v>12</v>
      </c>
      <c r="K52" s="10" t="s">
        <v>13</v>
      </c>
      <c r="L52" s="26" t="s">
        <v>14</v>
      </c>
    </row>
    <row r="53" spans="1:12" s="4" customFormat="1" ht="19.95" customHeight="1">
      <c r="A53" s="27"/>
      <c r="B53" s="14"/>
      <c r="C53" s="128"/>
      <c r="D53" s="129"/>
      <c r="E53" s="131"/>
      <c r="F53" s="132"/>
      <c r="G53" s="130"/>
      <c r="H53" s="130"/>
      <c r="I53" s="130"/>
      <c r="J53" s="11" t="str">
        <f>IF(OR(ISBLANK(A53),ISBLANK(B53)),"",(B53-A53)+1)</f>
        <v/>
      </c>
      <c r="K53" s="12">
        <f>10/7300</f>
        <v>1.3698630136986301E-3</v>
      </c>
      <c r="L53" s="28" t="str">
        <f>IFERROR(ROUND(J53*K53,4),"")</f>
        <v/>
      </c>
    </row>
    <row r="54" spans="1:12" s="5" customFormat="1" ht="19.95" customHeight="1">
      <c r="A54" s="27"/>
      <c r="B54" s="15"/>
      <c r="C54" s="128"/>
      <c r="D54" s="129"/>
      <c r="E54" s="131"/>
      <c r="F54" s="132"/>
      <c r="G54" s="130"/>
      <c r="H54" s="130"/>
      <c r="I54" s="130"/>
      <c r="J54" s="11" t="str">
        <f t="shared" ref="J54:J66" si="3">IF(OR(ISBLANK(A54),ISBLANK(B54)),"",(B54-A54)+1)</f>
        <v/>
      </c>
      <c r="K54" s="12">
        <f t="shared" ref="K54:K66" si="4">10/7300</f>
        <v>1.3698630136986301E-3</v>
      </c>
      <c r="L54" s="28" t="str">
        <f t="shared" ref="L54:L66" si="5">IFERROR(ROUND(J54*K54,4),"")</f>
        <v/>
      </c>
    </row>
    <row r="55" spans="1:12" s="5" customFormat="1" ht="19.95" customHeight="1">
      <c r="A55" s="27"/>
      <c r="B55" s="15"/>
      <c r="C55" s="128"/>
      <c r="D55" s="129"/>
      <c r="E55" s="131"/>
      <c r="F55" s="132"/>
      <c r="G55" s="130"/>
      <c r="H55" s="130"/>
      <c r="I55" s="130"/>
      <c r="J55" s="11" t="str">
        <f t="shared" si="3"/>
        <v/>
      </c>
      <c r="K55" s="12">
        <f t="shared" si="4"/>
        <v>1.3698630136986301E-3</v>
      </c>
      <c r="L55" s="28" t="str">
        <f t="shared" si="5"/>
        <v/>
      </c>
    </row>
    <row r="56" spans="1:12" s="5" customFormat="1" ht="19.95" customHeight="1">
      <c r="A56" s="27"/>
      <c r="B56" s="15"/>
      <c r="C56" s="128"/>
      <c r="D56" s="129"/>
      <c r="E56" s="131"/>
      <c r="F56" s="132"/>
      <c r="G56" s="130"/>
      <c r="H56" s="130"/>
      <c r="I56" s="130"/>
      <c r="J56" s="11" t="str">
        <f t="shared" si="3"/>
        <v/>
      </c>
      <c r="K56" s="12">
        <f t="shared" si="4"/>
        <v>1.3698630136986301E-3</v>
      </c>
      <c r="L56" s="28" t="str">
        <f t="shared" si="5"/>
        <v/>
      </c>
    </row>
    <row r="57" spans="1:12" s="5" customFormat="1" ht="19.95" customHeight="1">
      <c r="A57" s="27"/>
      <c r="B57" s="15"/>
      <c r="C57" s="128"/>
      <c r="D57" s="129"/>
      <c r="E57" s="131"/>
      <c r="F57" s="132"/>
      <c r="G57" s="130"/>
      <c r="H57" s="130"/>
      <c r="I57" s="130"/>
      <c r="J57" s="11" t="str">
        <f t="shared" si="3"/>
        <v/>
      </c>
      <c r="K57" s="12">
        <f t="shared" si="4"/>
        <v>1.3698630136986301E-3</v>
      </c>
      <c r="L57" s="28" t="str">
        <f t="shared" si="5"/>
        <v/>
      </c>
    </row>
    <row r="58" spans="1:12" s="5" customFormat="1" ht="19.95" customHeight="1">
      <c r="A58" s="27"/>
      <c r="B58" s="15"/>
      <c r="C58" s="128"/>
      <c r="D58" s="129"/>
      <c r="E58" s="131"/>
      <c r="F58" s="132"/>
      <c r="G58" s="130"/>
      <c r="H58" s="130"/>
      <c r="I58" s="130"/>
      <c r="J58" s="11" t="str">
        <f t="shared" si="3"/>
        <v/>
      </c>
      <c r="K58" s="12">
        <f t="shared" si="4"/>
        <v>1.3698630136986301E-3</v>
      </c>
      <c r="L58" s="28" t="str">
        <f t="shared" si="5"/>
        <v/>
      </c>
    </row>
    <row r="59" spans="1:12" s="5" customFormat="1" ht="19.95" customHeight="1">
      <c r="A59" s="27"/>
      <c r="B59" s="15"/>
      <c r="C59" s="128"/>
      <c r="D59" s="129"/>
      <c r="E59" s="131"/>
      <c r="F59" s="132"/>
      <c r="G59" s="130"/>
      <c r="H59" s="130"/>
      <c r="I59" s="130"/>
      <c r="J59" s="11" t="str">
        <f t="shared" si="3"/>
        <v/>
      </c>
      <c r="K59" s="12">
        <f t="shared" si="4"/>
        <v>1.3698630136986301E-3</v>
      </c>
      <c r="L59" s="28" t="str">
        <f t="shared" si="5"/>
        <v/>
      </c>
    </row>
    <row r="60" spans="1:12" s="5" customFormat="1" ht="19.95" customHeight="1">
      <c r="A60" s="27"/>
      <c r="B60" s="15"/>
      <c r="C60" s="128"/>
      <c r="D60" s="129"/>
      <c r="E60" s="131"/>
      <c r="F60" s="132"/>
      <c r="G60" s="130"/>
      <c r="H60" s="130"/>
      <c r="I60" s="130"/>
      <c r="J60" s="11" t="str">
        <f t="shared" si="3"/>
        <v/>
      </c>
      <c r="K60" s="12">
        <f t="shared" si="4"/>
        <v>1.3698630136986301E-3</v>
      </c>
      <c r="L60" s="28" t="str">
        <f t="shared" si="5"/>
        <v/>
      </c>
    </row>
    <row r="61" spans="1:12" s="5" customFormat="1" ht="19.95" customHeight="1">
      <c r="A61" s="27"/>
      <c r="B61" s="15"/>
      <c r="C61" s="128"/>
      <c r="D61" s="129"/>
      <c r="E61" s="131"/>
      <c r="F61" s="132"/>
      <c r="G61" s="130"/>
      <c r="H61" s="130"/>
      <c r="I61" s="130"/>
      <c r="J61" s="11" t="str">
        <f t="shared" si="3"/>
        <v/>
      </c>
      <c r="K61" s="12">
        <f t="shared" si="4"/>
        <v>1.3698630136986301E-3</v>
      </c>
      <c r="L61" s="28" t="str">
        <f t="shared" si="5"/>
        <v/>
      </c>
    </row>
    <row r="62" spans="1:12" s="5" customFormat="1" ht="19.95" customHeight="1">
      <c r="A62" s="27"/>
      <c r="B62" s="15"/>
      <c r="C62" s="128"/>
      <c r="D62" s="129"/>
      <c r="E62" s="131"/>
      <c r="F62" s="132"/>
      <c r="G62" s="130"/>
      <c r="H62" s="130"/>
      <c r="I62" s="130"/>
      <c r="J62" s="11" t="str">
        <f t="shared" si="3"/>
        <v/>
      </c>
      <c r="K62" s="12">
        <f t="shared" si="4"/>
        <v>1.3698630136986301E-3</v>
      </c>
      <c r="L62" s="28" t="str">
        <f t="shared" si="5"/>
        <v/>
      </c>
    </row>
    <row r="63" spans="1:12" s="5" customFormat="1" ht="19.95" customHeight="1">
      <c r="A63" s="27"/>
      <c r="B63" s="15"/>
      <c r="C63" s="128"/>
      <c r="D63" s="129"/>
      <c r="E63" s="131"/>
      <c r="F63" s="132"/>
      <c r="G63" s="130"/>
      <c r="H63" s="130"/>
      <c r="I63" s="130"/>
      <c r="J63" s="11" t="str">
        <f t="shared" si="3"/>
        <v/>
      </c>
      <c r="K63" s="12">
        <f t="shared" si="4"/>
        <v>1.3698630136986301E-3</v>
      </c>
      <c r="L63" s="28" t="str">
        <f t="shared" si="5"/>
        <v/>
      </c>
    </row>
    <row r="64" spans="1:12" s="5" customFormat="1" ht="19.95" customHeight="1">
      <c r="A64" s="27"/>
      <c r="B64" s="15"/>
      <c r="C64" s="128"/>
      <c r="D64" s="129"/>
      <c r="E64" s="131"/>
      <c r="F64" s="132"/>
      <c r="G64" s="130"/>
      <c r="H64" s="130"/>
      <c r="I64" s="130"/>
      <c r="J64" s="11" t="str">
        <f t="shared" si="3"/>
        <v/>
      </c>
      <c r="K64" s="12">
        <f t="shared" si="4"/>
        <v>1.3698630136986301E-3</v>
      </c>
      <c r="L64" s="28" t="str">
        <f t="shared" si="5"/>
        <v/>
      </c>
    </row>
    <row r="65" spans="1:12" s="5" customFormat="1" ht="19.95" customHeight="1">
      <c r="A65" s="27"/>
      <c r="B65" s="15"/>
      <c r="C65" s="128"/>
      <c r="D65" s="129"/>
      <c r="E65" s="131"/>
      <c r="F65" s="132"/>
      <c r="G65" s="130"/>
      <c r="H65" s="130"/>
      <c r="I65" s="130"/>
      <c r="J65" s="11" t="str">
        <f t="shared" si="3"/>
        <v/>
      </c>
      <c r="K65" s="12">
        <f t="shared" si="4"/>
        <v>1.3698630136986301E-3</v>
      </c>
      <c r="L65" s="28" t="str">
        <f t="shared" si="5"/>
        <v/>
      </c>
    </row>
    <row r="66" spans="1:12" s="5" customFormat="1" ht="19.95" customHeight="1">
      <c r="A66" s="27"/>
      <c r="B66" s="15"/>
      <c r="C66" s="128"/>
      <c r="D66" s="129"/>
      <c r="E66" s="131"/>
      <c r="F66" s="132"/>
      <c r="G66" s="130"/>
      <c r="H66" s="130"/>
      <c r="I66" s="130"/>
      <c r="J66" s="11" t="str">
        <f t="shared" si="3"/>
        <v/>
      </c>
      <c r="K66" s="12">
        <f t="shared" si="4"/>
        <v>1.3698630136986301E-3</v>
      </c>
      <c r="L66" s="28" t="str">
        <f t="shared" si="5"/>
        <v/>
      </c>
    </row>
    <row r="67" spans="1:12" s="5" customFormat="1" ht="34.799999999999997" customHeight="1">
      <c r="A67" s="140" t="s">
        <v>16</v>
      </c>
      <c r="B67" s="141"/>
      <c r="C67" s="141"/>
      <c r="D67" s="141"/>
      <c r="E67" s="141"/>
      <c r="F67" s="141"/>
      <c r="G67" s="141"/>
      <c r="H67" s="141"/>
      <c r="I67" s="141"/>
      <c r="J67" s="141"/>
      <c r="K67" s="142"/>
      <c r="L67" s="90">
        <f>MIN(10,ROUND(SUM(L53:L66),4))</f>
        <v>0</v>
      </c>
    </row>
    <row r="68" spans="1:12" s="2" customFormat="1" ht="66.599999999999994" customHeight="1">
      <c r="A68" s="133" t="s">
        <v>44</v>
      </c>
      <c r="B68" s="134"/>
      <c r="C68" s="134"/>
      <c r="D68" s="134"/>
      <c r="E68" s="134"/>
      <c r="F68" s="134"/>
      <c r="G68" s="134"/>
      <c r="H68" s="134"/>
      <c r="I68" s="134"/>
      <c r="J68" s="135"/>
      <c r="K68" s="136"/>
      <c r="L68" s="24">
        <v>10</v>
      </c>
    </row>
    <row r="69" spans="1:12" s="2" customFormat="1" ht="34.950000000000003" customHeight="1">
      <c r="A69" s="25" t="s">
        <v>28</v>
      </c>
      <c r="B69" s="10" t="s">
        <v>29</v>
      </c>
      <c r="C69" s="137" t="s">
        <v>15</v>
      </c>
      <c r="D69" s="138"/>
      <c r="E69" s="137" t="s">
        <v>41</v>
      </c>
      <c r="F69" s="138"/>
      <c r="G69" s="137" t="s">
        <v>42</v>
      </c>
      <c r="H69" s="139"/>
      <c r="I69" s="138"/>
      <c r="J69" s="10" t="s">
        <v>12</v>
      </c>
      <c r="K69" s="10" t="s">
        <v>13</v>
      </c>
      <c r="L69" s="26" t="s">
        <v>14</v>
      </c>
    </row>
    <row r="70" spans="1:12" s="4" customFormat="1" ht="19.95" customHeight="1">
      <c r="A70" s="27"/>
      <c r="B70" s="14"/>
      <c r="C70" s="128"/>
      <c r="D70" s="129"/>
      <c r="E70" s="128"/>
      <c r="F70" s="129"/>
      <c r="G70" s="130"/>
      <c r="H70" s="130"/>
      <c r="I70" s="130"/>
      <c r="J70" s="11" t="str">
        <f>IF(OR(ISBLANK(A70),ISBLANK(B70)),"",(B70-A70)+1)</f>
        <v/>
      </c>
      <c r="K70" s="12">
        <f>10/7300</f>
        <v>1.3698630136986301E-3</v>
      </c>
      <c r="L70" s="28" t="str">
        <f>IFERROR(ROUND(J70*K70,4),"")</f>
        <v/>
      </c>
    </row>
    <row r="71" spans="1:12" s="5" customFormat="1" ht="19.95" customHeight="1">
      <c r="A71" s="27"/>
      <c r="B71" s="15"/>
      <c r="C71" s="128"/>
      <c r="D71" s="129"/>
      <c r="E71" s="128"/>
      <c r="F71" s="129"/>
      <c r="G71" s="130"/>
      <c r="H71" s="130"/>
      <c r="I71" s="130"/>
      <c r="J71" s="11" t="str">
        <f t="shared" ref="J71:J83" si="6">IF(OR(ISBLANK(A71),ISBLANK(B71)),"",(B71-A71)+1)</f>
        <v/>
      </c>
      <c r="K71" s="12">
        <f t="shared" ref="K71:K83" si="7">10/7300</f>
        <v>1.3698630136986301E-3</v>
      </c>
      <c r="L71" s="28" t="str">
        <f t="shared" ref="L71:L83" si="8">IFERROR(ROUND(J71*K71,4),"")</f>
        <v/>
      </c>
    </row>
    <row r="72" spans="1:12" s="5" customFormat="1" ht="19.95" customHeight="1">
      <c r="A72" s="27"/>
      <c r="B72" s="15"/>
      <c r="C72" s="128"/>
      <c r="D72" s="129"/>
      <c r="E72" s="128"/>
      <c r="F72" s="129"/>
      <c r="G72" s="130"/>
      <c r="H72" s="130"/>
      <c r="I72" s="130"/>
      <c r="J72" s="11" t="str">
        <f t="shared" si="6"/>
        <v/>
      </c>
      <c r="K72" s="12">
        <f t="shared" si="7"/>
        <v>1.3698630136986301E-3</v>
      </c>
      <c r="L72" s="28" t="str">
        <f t="shared" si="8"/>
        <v/>
      </c>
    </row>
    <row r="73" spans="1:12" s="5" customFormat="1" ht="19.95" customHeight="1">
      <c r="A73" s="27"/>
      <c r="B73" s="15"/>
      <c r="C73" s="128"/>
      <c r="D73" s="129"/>
      <c r="G73" s="130"/>
      <c r="H73" s="130"/>
      <c r="I73" s="130"/>
      <c r="J73" s="11" t="str">
        <f t="shared" si="6"/>
        <v/>
      </c>
      <c r="K73" s="12">
        <f t="shared" si="7"/>
        <v>1.3698630136986301E-3</v>
      </c>
      <c r="L73" s="28" t="str">
        <f t="shared" si="8"/>
        <v/>
      </c>
    </row>
    <row r="74" spans="1:12" s="5" customFormat="1" ht="19.95" customHeight="1">
      <c r="A74" s="27"/>
      <c r="B74" s="15"/>
      <c r="C74" s="128"/>
      <c r="D74" s="129"/>
      <c r="E74" s="128"/>
      <c r="F74" s="129" t="str">
        <f>IF(OR(ISBLANK(#REF!),ISBLANK(B74)),"",B74-#REF!)</f>
        <v/>
      </c>
      <c r="G74" s="130"/>
      <c r="H74" s="130"/>
      <c r="I74" s="130"/>
      <c r="J74" s="11" t="str">
        <f t="shared" si="6"/>
        <v/>
      </c>
      <c r="K74" s="12">
        <f t="shared" si="7"/>
        <v>1.3698630136986301E-3</v>
      </c>
      <c r="L74" s="28" t="str">
        <f t="shared" si="8"/>
        <v/>
      </c>
    </row>
    <row r="75" spans="1:12" s="5" customFormat="1" ht="19.95" customHeight="1">
      <c r="A75" s="27"/>
      <c r="B75" s="15"/>
      <c r="C75" s="128"/>
      <c r="D75" s="129"/>
      <c r="E75" s="128"/>
      <c r="F75" s="129" t="str">
        <f>IF(OR(ISBLANK(#REF!),ISBLANK(B75)),"",B75-#REF!)</f>
        <v/>
      </c>
      <c r="G75" s="130"/>
      <c r="H75" s="130"/>
      <c r="I75" s="130"/>
      <c r="J75" s="11" t="str">
        <f t="shared" si="6"/>
        <v/>
      </c>
      <c r="K75" s="12">
        <f t="shared" si="7"/>
        <v>1.3698630136986301E-3</v>
      </c>
      <c r="L75" s="28" t="str">
        <f t="shared" si="8"/>
        <v/>
      </c>
    </row>
    <row r="76" spans="1:12" s="5" customFormat="1" ht="19.95" customHeight="1">
      <c r="A76" s="27"/>
      <c r="B76" s="15"/>
      <c r="C76" s="128"/>
      <c r="D76" s="129"/>
      <c r="E76" s="128"/>
      <c r="F76" s="129" t="str">
        <f>IF(OR(ISBLANK(#REF!),ISBLANK(B76)),"",B76-#REF!)</f>
        <v/>
      </c>
      <c r="G76" s="130"/>
      <c r="H76" s="130"/>
      <c r="I76" s="130"/>
      <c r="J76" s="11" t="str">
        <f t="shared" si="6"/>
        <v/>
      </c>
      <c r="K76" s="12">
        <f t="shared" si="7"/>
        <v>1.3698630136986301E-3</v>
      </c>
      <c r="L76" s="28" t="str">
        <f t="shared" si="8"/>
        <v/>
      </c>
    </row>
    <row r="77" spans="1:12" s="5" customFormat="1" ht="19.95" customHeight="1">
      <c r="A77" s="27"/>
      <c r="B77" s="15"/>
      <c r="C77" s="128"/>
      <c r="D77" s="129"/>
      <c r="E77" s="128"/>
      <c r="F77" s="129" t="str">
        <f>IF(OR(ISBLANK(#REF!),ISBLANK(B77)),"",B77-#REF!)</f>
        <v/>
      </c>
      <c r="G77" s="130"/>
      <c r="H77" s="130"/>
      <c r="I77" s="130"/>
      <c r="J77" s="11" t="str">
        <f t="shared" si="6"/>
        <v/>
      </c>
      <c r="K77" s="12">
        <f t="shared" si="7"/>
        <v>1.3698630136986301E-3</v>
      </c>
      <c r="L77" s="28" t="str">
        <f t="shared" si="8"/>
        <v/>
      </c>
    </row>
    <row r="78" spans="1:12" s="5" customFormat="1" ht="19.95" customHeight="1">
      <c r="A78" s="27"/>
      <c r="B78" s="15"/>
      <c r="C78" s="128"/>
      <c r="D78" s="129"/>
      <c r="E78" s="128"/>
      <c r="F78" s="129" t="str">
        <f>IF(OR(ISBLANK(#REF!),ISBLANK(B78)),"",B78-#REF!)</f>
        <v/>
      </c>
      <c r="G78" s="130"/>
      <c r="H78" s="130"/>
      <c r="I78" s="130"/>
      <c r="J78" s="11" t="str">
        <f t="shared" si="6"/>
        <v/>
      </c>
      <c r="K78" s="12">
        <f t="shared" si="7"/>
        <v>1.3698630136986301E-3</v>
      </c>
      <c r="L78" s="28" t="str">
        <f t="shared" si="8"/>
        <v/>
      </c>
    </row>
    <row r="79" spans="1:12" s="5" customFormat="1" ht="19.95" customHeight="1">
      <c r="A79" s="27"/>
      <c r="B79" s="15"/>
      <c r="C79" s="128"/>
      <c r="D79" s="129"/>
      <c r="E79" s="128"/>
      <c r="F79" s="129" t="str">
        <f>IF(OR(ISBLANK(#REF!),ISBLANK(B79)),"",B79-#REF!)</f>
        <v/>
      </c>
      <c r="G79" s="130"/>
      <c r="H79" s="130"/>
      <c r="I79" s="130"/>
      <c r="J79" s="11" t="str">
        <f t="shared" si="6"/>
        <v/>
      </c>
      <c r="K79" s="12">
        <f t="shared" si="7"/>
        <v>1.3698630136986301E-3</v>
      </c>
      <c r="L79" s="28" t="str">
        <f t="shared" si="8"/>
        <v/>
      </c>
    </row>
    <row r="80" spans="1:12" s="5" customFormat="1" ht="19.95" customHeight="1">
      <c r="A80" s="27"/>
      <c r="B80" s="15"/>
      <c r="C80" s="128"/>
      <c r="D80" s="129"/>
      <c r="E80" s="128"/>
      <c r="F80" s="129" t="str">
        <f>IF(OR(ISBLANK(#REF!),ISBLANK(B80)),"",B80-#REF!)</f>
        <v/>
      </c>
      <c r="G80" s="130"/>
      <c r="H80" s="130"/>
      <c r="I80" s="130"/>
      <c r="J80" s="11" t="str">
        <f t="shared" si="6"/>
        <v/>
      </c>
      <c r="K80" s="12">
        <f t="shared" si="7"/>
        <v>1.3698630136986301E-3</v>
      </c>
      <c r="L80" s="28" t="str">
        <f t="shared" si="8"/>
        <v/>
      </c>
    </row>
    <row r="81" spans="1:12" s="5" customFormat="1" ht="19.95" customHeight="1">
      <c r="A81" s="27"/>
      <c r="B81" s="15"/>
      <c r="C81" s="128"/>
      <c r="D81" s="129"/>
      <c r="E81" s="128"/>
      <c r="F81" s="129" t="str">
        <f>IF(OR(ISBLANK(#REF!),ISBLANK(B81)),"",B81-#REF!)</f>
        <v/>
      </c>
      <c r="G81" s="130"/>
      <c r="H81" s="130"/>
      <c r="I81" s="130"/>
      <c r="J81" s="11" t="str">
        <f t="shared" si="6"/>
        <v/>
      </c>
      <c r="K81" s="12">
        <f t="shared" si="7"/>
        <v>1.3698630136986301E-3</v>
      </c>
      <c r="L81" s="28" t="str">
        <f t="shared" si="8"/>
        <v/>
      </c>
    </row>
    <row r="82" spans="1:12" s="5" customFormat="1" ht="19.95" customHeight="1">
      <c r="A82" s="27"/>
      <c r="B82" s="15"/>
      <c r="C82" s="128"/>
      <c r="D82" s="129"/>
      <c r="E82" s="128"/>
      <c r="F82" s="129" t="str">
        <f>IF(OR(ISBLANK(#REF!),ISBLANK(B82)),"",B82-#REF!)</f>
        <v/>
      </c>
      <c r="G82" s="130"/>
      <c r="H82" s="130"/>
      <c r="I82" s="130"/>
      <c r="J82" s="11" t="str">
        <f t="shared" si="6"/>
        <v/>
      </c>
      <c r="K82" s="12">
        <f t="shared" si="7"/>
        <v>1.3698630136986301E-3</v>
      </c>
      <c r="L82" s="28" t="str">
        <f t="shared" si="8"/>
        <v/>
      </c>
    </row>
    <row r="83" spans="1:12" s="5" customFormat="1" ht="19.95" customHeight="1">
      <c r="A83" s="27"/>
      <c r="B83" s="15"/>
      <c r="C83" s="128"/>
      <c r="D83" s="129"/>
      <c r="E83" s="128"/>
      <c r="F83" s="129" t="str">
        <f>IF(OR(ISBLANK(#REF!),ISBLANK(B83)),"",B83-#REF!)</f>
        <v/>
      </c>
      <c r="G83" s="130"/>
      <c r="H83" s="130"/>
      <c r="I83" s="130"/>
      <c r="J83" s="11" t="str">
        <f t="shared" si="6"/>
        <v/>
      </c>
      <c r="K83" s="12">
        <f t="shared" si="7"/>
        <v>1.3698630136986301E-3</v>
      </c>
      <c r="L83" s="28" t="str">
        <f t="shared" si="8"/>
        <v/>
      </c>
    </row>
    <row r="84" spans="1:12" s="5" customFormat="1" ht="34.799999999999997" customHeight="1">
      <c r="A84" s="140" t="s">
        <v>16</v>
      </c>
      <c r="B84" s="141"/>
      <c r="C84" s="141"/>
      <c r="D84" s="141"/>
      <c r="E84" s="141"/>
      <c r="F84" s="141"/>
      <c r="G84" s="141"/>
      <c r="H84" s="141"/>
      <c r="I84" s="141"/>
      <c r="J84" s="141"/>
      <c r="K84" s="142"/>
      <c r="L84" s="90">
        <f>MIN(10,ROUND(SUM(L70:L83),4))</f>
        <v>0</v>
      </c>
    </row>
    <row r="85" spans="1:12" s="2" customFormat="1" ht="66.599999999999994" customHeight="1">
      <c r="A85" s="133" t="s">
        <v>45</v>
      </c>
      <c r="B85" s="134"/>
      <c r="C85" s="134"/>
      <c r="D85" s="134"/>
      <c r="E85" s="134"/>
      <c r="F85" s="134"/>
      <c r="G85" s="134"/>
      <c r="H85" s="134"/>
      <c r="I85" s="134"/>
      <c r="J85" s="135"/>
      <c r="K85" s="136"/>
      <c r="L85" s="24">
        <v>10</v>
      </c>
    </row>
    <row r="86" spans="1:12" s="2" customFormat="1" ht="34.950000000000003" customHeight="1">
      <c r="A86" s="25" t="s">
        <v>28</v>
      </c>
      <c r="B86" s="10" t="s">
        <v>29</v>
      </c>
      <c r="C86" s="137" t="s">
        <v>15</v>
      </c>
      <c r="D86" s="138"/>
      <c r="E86" s="137" t="s">
        <v>41</v>
      </c>
      <c r="F86" s="138"/>
      <c r="G86" s="137" t="s">
        <v>42</v>
      </c>
      <c r="H86" s="139"/>
      <c r="I86" s="138"/>
      <c r="J86" s="10" t="s">
        <v>12</v>
      </c>
      <c r="K86" s="10" t="s">
        <v>13</v>
      </c>
      <c r="L86" s="26" t="s">
        <v>14</v>
      </c>
    </row>
    <row r="87" spans="1:12" s="4" customFormat="1" ht="19.95" customHeight="1">
      <c r="A87" s="27"/>
      <c r="B87" s="14"/>
      <c r="C87" s="128"/>
      <c r="D87" s="129"/>
      <c r="E87" s="128"/>
      <c r="F87" s="129"/>
      <c r="G87" s="130"/>
      <c r="H87" s="130"/>
      <c r="I87" s="130"/>
      <c r="J87" s="11" t="str">
        <f>IF(OR(ISBLANK(A87),ISBLANK(B87)),"",(B87-A87)+1)</f>
        <v/>
      </c>
      <c r="K87" s="12">
        <f>10/7300</f>
        <v>1.3698630136986301E-3</v>
      </c>
      <c r="L87" s="28" t="str">
        <f>IFERROR(ROUND(J87*K87,4),"")</f>
        <v/>
      </c>
    </row>
    <row r="88" spans="1:12" s="5" customFormat="1" ht="19.95" customHeight="1">
      <c r="A88" s="27"/>
      <c r="B88" s="15"/>
      <c r="C88" s="128"/>
      <c r="D88" s="129"/>
      <c r="E88" s="128"/>
      <c r="F88" s="129"/>
      <c r="G88" s="130"/>
      <c r="H88" s="130"/>
      <c r="I88" s="130"/>
      <c r="J88" s="11" t="str">
        <f t="shared" ref="J88:J99" si="9">IF(OR(ISBLANK(A88),ISBLANK(B88)),"",(B88-A88)+1)</f>
        <v/>
      </c>
      <c r="K88" s="12">
        <f t="shared" ref="K88:K100" si="10">10/7300</f>
        <v>1.3698630136986301E-3</v>
      </c>
      <c r="L88" s="28" t="str">
        <f t="shared" ref="L88:L100" si="11">IFERROR(ROUND(J88*K88,4),"")</f>
        <v/>
      </c>
    </row>
    <row r="89" spans="1:12" s="5" customFormat="1" ht="19.95" customHeight="1">
      <c r="A89" s="27"/>
      <c r="B89" s="15"/>
      <c r="C89" s="128"/>
      <c r="D89" s="129"/>
      <c r="E89" s="128"/>
      <c r="F89" s="129"/>
      <c r="G89" s="130"/>
      <c r="H89" s="130"/>
      <c r="I89" s="130"/>
      <c r="J89" s="11" t="str">
        <f t="shared" si="9"/>
        <v/>
      </c>
      <c r="K89" s="12">
        <f t="shared" si="10"/>
        <v>1.3698630136986301E-3</v>
      </c>
      <c r="L89" s="28" t="str">
        <f t="shared" si="11"/>
        <v/>
      </c>
    </row>
    <row r="90" spans="1:12" s="5" customFormat="1" ht="19.95" customHeight="1">
      <c r="A90" s="27"/>
      <c r="B90" s="15"/>
      <c r="C90" s="128"/>
      <c r="D90" s="129"/>
      <c r="E90" s="128"/>
      <c r="F90" s="129"/>
      <c r="G90" s="130"/>
      <c r="H90" s="130"/>
      <c r="I90" s="130"/>
      <c r="J90" s="11" t="str">
        <f t="shared" si="9"/>
        <v/>
      </c>
      <c r="K90" s="12">
        <f t="shared" si="10"/>
        <v>1.3698630136986301E-3</v>
      </c>
      <c r="L90" s="28" t="str">
        <f t="shared" si="11"/>
        <v/>
      </c>
    </row>
    <row r="91" spans="1:12" s="5" customFormat="1" ht="19.95" customHeight="1">
      <c r="A91" s="27"/>
      <c r="B91" s="15"/>
      <c r="C91" s="128"/>
      <c r="D91" s="129"/>
      <c r="E91" s="128"/>
      <c r="F91" s="129" t="str">
        <f>IF(OR(ISBLANK(#REF!),ISBLANK(B91)),"",B91-#REF!)</f>
        <v/>
      </c>
      <c r="G91" s="130"/>
      <c r="H91" s="130"/>
      <c r="I91" s="130"/>
      <c r="J91" s="11" t="str">
        <f t="shared" si="9"/>
        <v/>
      </c>
      <c r="K91" s="12">
        <f t="shared" si="10"/>
        <v>1.3698630136986301E-3</v>
      </c>
      <c r="L91" s="28" t="str">
        <f t="shared" si="11"/>
        <v/>
      </c>
    </row>
    <row r="92" spans="1:12" s="5" customFormat="1" ht="19.95" customHeight="1">
      <c r="A92" s="27"/>
      <c r="B92" s="15"/>
      <c r="C92" s="128"/>
      <c r="D92" s="129"/>
      <c r="E92" s="128"/>
      <c r="F92" s="129" t="str">
        <f>IF(OR(ISBLANK(#REF!),ISBLANK(B92)),"",B92-#REF!)</f>
        <v/>
      </c>
      <c r="G92" s="130"/>
      <c r="H92" s="130"/>
      <c r="I92" s="130"/>
      <c r="J92" s="11" t="str">
        <f t="shared" si="9"/>
        <v/>
      </c>
      <c r="K92" s="12">
        <f t="shared" si="10"/>
        <v>1.3698630136986301E-3</v>
      </c>
      <c r="L92" s="28" t="str">
        <f t="shared" si="11"/>
        <v/>
      </c>
    </row>
    <row r="93" spans="1:12" s="5" customFormat="1" ht="19.95" customHeight="1">
      <c r="A93" s="27"/>
      <c r="B93" s="15"/>
      <c r="C93" s="128"/>
      <c r="D93" s="129"/>
      <c r="E93" s="128"/>
      <c r="F93" s="129" t="str">
        <f>IF(OR(ISBLANK(#REF!),ISBLANK(B93)),"",B93-#REF!)</f>
        <v/>
      </c>
      <c r="G93" s="130"/>
      <c r="H93" s="130"/>
      <c r="I93" s="130"/>
      <c r="J93" s="11" t="str">
        <f t="shared" si="9"/>
        <v/>
      </c>
      <c r="K93" s="12">
        <f t="shared" si="10"/>
        <v>1.3698630136986301E-3</v>
      </c>
      <c r="L93" s="28" t="str">
        <f t="shared" si="11"/>
        <v/>
      </c>
    </row>
    <row r="94" spans="1:12" s="5" customFormat="1" ht="19.95" customHeight="1">
      <c r="A94" s="27"/>
      <c r="B94" s="15"/>
      <c r="C94" s="128"/>
      <c r="D94" s="129"/>
      <c r="E94" s="128"/>
      <c r="F94" s="129" t="str">
        <f>IF(OR(ISBLANK(#REF!),ISBLANK(B94)),"",B94-#REF!)</f>
        <v/>
      </c>
      <c r="G94" s="130"/>
      <c r="H94" s="130"/>
      <c r="I94" s="130"/>
      <c r="J94" s="11" t="str">
        <f t="shared" si="9"/>
        <v/>
      </c>
      <c r="K94" s="12">
        <f t="shared" si="10"/>
        <v>1.3698630136986301E-3</v>
      </c>
      <c r="L94" s="28" t="str">
        <f t="shared" si="11"/>
        <v/>
      </c>
    </row>
    <row r="95" spans="1:12" s="5" customFormat="1" ht="19.95" customHeight="1">
      <c r="A95" s="27"/>
      <c r="B95" s="15"/>
      <c r="C95" s="128"/>
      <c r="D95" s="129"/>
      <c r="E95" s="128"/>
      <c r="F95" s="129" t="str">
        <f>IF(OR(ISBLANK(#REF!),ISBLANK(B95)),"",B95-#REF!)</f>
        <v/>
      </c>
      <c r="G95" s="130"/>
      <c r="H95" s="130"/>
      <c r="I95" s="130"/>
      <c r="J95" s="11" t="str">
        <f t="shared" si="9"/>
        <v/>
      </c>
      <c r="K95" s="12">
        <f t="shared" si="10"/>
        <v>1.3698630136986301E-3</v>
      </c>
      <c r="L95" s="28" t="str">
        <f t="shared" si="11"/>
        <v/>
      </c>
    </row>
    <row r="96" spans="1:12" s="5" customFormat="1" ht="19.95" customHeight="1">
      <c r="A96" s="27"/>
      <c r="B96" s="15"/>
      <c r="C96" s="128"/>
      <c r="D96" s="129"/>
      <c r="E96" s="128"/>
      <c r="F96" s="129" t="str">
        <f>IF(OR(ISBLANK(#REF!),ISBLANK(B96)),"",B96-#REF!)</f>
        <v/>
      </c>
      <c r="G96" s="130"/>
      <c r="H96" s="130"/>
      <c r="I96" s="130"/>
      <c r="J96" s="11" t="str">
        <f t="shared" si="9"/>
        <v/>
      </c>
      <c r="K96" s="12">
        <f t="shared" si="10"/>
        <v>1.3698630136986301E-3</v>
      </c>
      <c r="L96" s="28" t="str">
        <f t="shared" si="11"/>
        <v/>
      </c>
    </row>
    <row r="97" spans="1:12" s="5" customFormat="1" ht="19.95" customHeight="1">
      <c r="A97" s="27"/>
      <c r="B97" s="15"/>
      <c r="C97" s="128"/>
      <c r="D97" s="129"/>
      <c r="E97" s="128"/>
      <c r="F97" s="129" t="str">
        <f>IF(OR(ISBLANK(#REF!),ISBLANK(B97)),"",B97-#REF!)</f>
        <v/>
      </c>
      <c r="G97" s="130"/>
      <c r="H97" s="130"/>
      <c r="I97" s="130"/>
      <c r="J97" s="11" t="str">
        <f t="shared" si="9"/>
        <v/>
      </c>
      <c r="K97" s="12">
        <f t="shared" si="10"/>
        <v>1.3698630136986301E-3</v>
      </c>
      <c r="L97" s="28" t="str">
        <f t="shared" si="11"/>
        <v/>
      </c>
    </row>
    <row r="98" spans="1:12" s="5" customFormat="1" ht="19.95" customHeight="1">
      <c r="A98" s="27"/>
      <c r="B98" s="15"/>
      <c r="C98" s="128"/>
      <c r="D98" s="129"/>
      <c r="E98" s="128"/>
      <c r="F98" s="129" t="str">
        <f>IF(OR(ISBLANK(#REF!),ISBLANK(B98)),"",B98-#REF!)</f>
        <v/>
      </c>
      <c r="G98" s="130"/>
      <c r="H98" s="130"/>
      <c r="I98" s="130"/>
      <c r="J98" s="11" t="str">
        <f t="shared" si="9"/>
        <v/>
      </c>
      <c r="K98" s="12">
        <f t="shared" si="10"/>
        <v>1.3698630136986301E-3</v>
      </c>
      <c r="L98" s="28" t="str">
        <f t="shared" si="11"/>
        <v/>
      </c>
    </row>
    <row r="99" spans="1:12" s="5" customFormat="1" ht="19.95" customHeight="1">
      <c r="A99" s="27"/>
      <c r="B99" s="15"/>
      <c r="C99" s="128"/>
      <c r="D99" s="129"/>
      <c r="E99" s="128"/>
      <c r="F99" s="129" t="str">
        <f>IF(OR(ISBLANK(#REF!),ISBLANK(B99)),"",B99-#REF!)</f>
        <v/>
      </c>
      <c r="G99" s="130"/>
      <c r="H99" s="130"/>
      <c r="I99" s="130"/>
      <c r="J99" s="11" t="str">
        <f t="shared" si="9"/>
        <v/>
      </c>
      <c r="K99" s="12">
        <f t="shared" si="10"/>
        <v>1.3698630136986301E-3</v>
      </c>
      <c r="L99" s="28" t="str">
        <f t="shared" si="11"/>
        <v/>
      </c>
    </row>
    <row r="100" spans="1:12" s="5" customFormat="1" ht="19.95" customHeight="1">
      <c r="A100" s="27"/>
      <c r="B100" s="15"/>
      <c r="C100" s="128"/>
      <c r="D100" s="129"/>
      <c r="E100" s="128"/>
      <c r="F100" s="129" t="str">
        <f>IF(OR(ISBLANK(#REF!),ISBLANK(B100)),"",B100-#REF!)</f>
        <v/>
      </c>
      <c r="G100" s="130"/>
      <c r="H100" s="130"/>
      <c r="I100" s="130"/>
      <c r="J100" s="11" t="str">
        <f>IF(OR(ISBLANK(A100),ISBLANK(B100)),"",(B100-A100)+1)</f>
        <v/>
      </c>
      <c r="K100" s="12">
        <f t="shared" si="10"/>
        <v>1.3698630136986301E-3</v>
      </c>
      <c r="L100" s="28" t="str">
        <f t="shared" si="11"/>
        <v/>
      </c>
    </row>
    <row r="101" spans="1:12" s="5" customFormat="1" ht="34.799999999999997" customHeight="1">
      <c r="A101" s="140" t="s">
        <v>16</v>
      </c>
      <c r="B101" s="141"/>
      <c r="C101" s="141"/>
      <c r="D101" s="141"/>
      <c r="E101" s="141"/>
      <c r="F101" s="141"/>
      <c r="G101" s="141"/>
      <c r="H101" s="141"/>
      <c r="I101" s="141"/>
      <c r="J101" s="141"/>
      <c r="K101" s="142"/>
      <c r="L101" s="90">
        <f>MIN(10,ROUND(SUM(L87:L100),4))</f>
        <v>0</v>
      </c>
    </row>
    <row r="102" spans="1:12" s="6" customFormat="1" ht="31.8" customHeight="1">
      <c r="A102" s="187" t="s">
        <v>52</v>
      </c>
      <c r="B102" s="188"/>
      <c r="C102" s="188"/>
      <c r="D102" s="188"/>
      <c r="E102" s="188"/>
      <c r="F102" s="188"/>
      <c r="G102" s="189"/>
      <c r="H102" s="189"/>
      <c r="I102" s="189"/>
      <c r="J102" s="188"/>
      <c r="K102" s="190"/>
      <c r="L102" s="29">
        <v>5</v>
      </c>
    </row>
    <row r="103" spans="1:12" s="2" customFormat="1" ht="52.5" customHeight="1">
      <c r="A103" s="25" t="s">
        <v>47</v>
      </c>
      <c r="B103" s="195" t="s">
        <v>48</v>
      </c>
      <c r="C103" s="196"/>
      <c r="D103" s="196"/>
      <c r="E103" s="196"/>
      <c r="F103" s="196"/>
      <c r="G103" s="197"/>
      <c r="H103" s="137" t="s">
        <v>49</v>
      </c>
      <c r="I103" s="138"/>
      <c r="J103" s="51" t="s">
        <v>50</v>
      </c>
      <c r="K103" s="10" t="s">
        <v>51</v>
      </c>
      <c r="L103" s="26" t="s">
        <v>14</v>
      </c>
    </row>
    <row r="104" spans="1:12" s="6" customFormat="1" ht="19.95" customHeight="1">
      <c r="A104" s="198" t="s">
        <v>53</v>
      </c>
      <c r="B104" s="199"/>
      <c r="C104" s="199"/>
      <c r="D104" s="199"/>
      <c r="E104" s="199"/>
      <c r="F104" s="199"/>
      <c r="G104" s="199"/>
      <c r="H104" s="199"/>
      <c r="I104" s="199"/>
      <c r="J104" s="199"/>
      <c r="K104" s="199"/>
      <c r="L104" s="200"/>
    </row>
    <row r="105" spans="1:12" s="4" customFormat="1" ht="40.049999999999997" customHeight="1">
      <c r="A105" s="30"/>
      <c r="B105" s="123"/>
      <c r="C105" s="124"/>
      <c r="D105" s="124"/>
      <c r="E105" s="124"/>
      <c r="F105" s="124"/>
      <c r="G105" s="125"/>
      <c r="H105" s="185"/>
      <c r="I105" s="186"/>
      <c r="J105" s="91"/>
      <c r="K105" s="54">
        <v>1</v>
      </c>
      <c r="L105" s="85" t="str">
        <f>IF(COUNTBLANK(A105:I105)&gt;6,"Faltan datos",1)</f>
        <v>Faltan datos</v>
      </c>
    </row>
    <row r="106" spans="1:12" s="5" customFormat="1" ht="40.049999999999997" customHeight="1">
      <c r="A106" s="30"/>
      <c r="B106" s="123"/>
      <c r="C106" s="124"/>
      <c r="D106" s="124"/>
      <c r="E106" s="124"/>
      <c r="F106" s="124"/>
      <c r="G106" s="125"/>
      <c r="H106" s="185"/>
      <c r="I106" s="186"/>
      <c r="J106" s="91"/>
      <c r="K106" s="54">
        <v>1</v>
      </c>
      <c r="L106" s="85" t="str">
        <f>IF(COUNTBLANK(A106:I106)&gt;6,"Faltan datos",1)</f>
        <v>Faltan datos</v>
      </c>
    </row>
    <row r="107" spans="1:12" s="5" customFormat="1" ht="34.799999999999997" customHeight="1">
      <c r="A107" s="192" t="s">
        <v>1172</v>
      </c>
      <c r="B107" s="193"/>
      <c r="C107" s="193"/>
      <c r="D107" s="193"/>
      <c r="E107" s="193"/>
      <c r="F107" s="193"/>
      <c r="G107" s="193"/>
      <c r="H107" s="193"/>
      <c r="I107" s="193"/>
      <c r="J107" s="193"/>
      <c r="K107" s="194"/>
      <c r="L107" s="89">
        <f>MIN(2,(SUM(L105:L106)))</f>
        <v>0</v>
      </c>
    </row>
    <row r="108" spans="1:12" s="6" customFormat="1" ht="40.049999999999997" customHeight="1">
      <c r="A108" s="201" t="s">
        <v>55</v>
      </c>
      <c r="B108" s="202"/>
      <c r="C108" s="202"/>
      <c r="D108" s="202"/>
      <c r="E108" s="202"/>
      <c r="F108" s="202"/>
      <c r="G108" s="202"/>
      <c r="H108" s="202"/>
      <c r="I108" s="202"/>
      <c r="J108" s="202"/>
      <c r="K108" s="202"/>
      <c r="L108" s="203"/>
    </row>
    <row r="109" spans="1:12" s="5" customFormat="1" ht="40.049999999999997" customHeight="1">
      <c r="A109" s="30"/>
      <c r="B109" s="123"/>
      <c r="C109" s="124"/>
      <c r="D109" s="124"/>
      <c r="E109" s="124"/>
      <c r="F109" s="124"/>
      <c r="G109" s="125"/>
      <c r="H109" s="185"/>
      <c r="I109" s="186"/>
      <c r="J109" s="91"/>
      <c r="K109" s="53">
        <v>0.5</v>
      </c>
      <c r="L109" s="56" t="str">
        <f>IF(COUNTBLANK(A109:J109)&gt;6,"Faltan datos",0.5)</f>
        <v>Faltan datos</v>
      </c>
    </row>
    <row r="110" spans="1:12" s="5" customFormat="1" ht="40.049999999999997" customHeight="1">
      <c r="A110" s="30"/>
      <c r="B110" s="123"/>
      <c r="C110" s="124"/>
      <c r="D110" s="124"/>
      <c r="E110" s="124"/>
      <c r="F110" s="124"/>
      <c r="G110" s="125"/>
      <c r="H110" s="185"/>
      <c r="I110" s="186"/>
      <c r="J110" s="91"/>
      <c r="K110" s="53">
        <v>0.5</v>
      </c>
      <c r="L110" s="56" t="str">
        <f t="shared" ref="L110" si="12">IF(COUNTBLANK(A110:J110)&gt;6,"Faltan datos",0.5)</f>
        <v>Faltan datos</v>
      </c>
    </row>
    <row r="111" spans="1:12" s="5" customFormat="1" ht="40.049999999999997" customHeight="1">
      <c r="A111" s="30"/>
      <c r="B111" s="123"/>
      <c r="C111" s="124"/>
      <c r="D111" s="124"/>
      <c r="E111" s="124"/>
      <c r="F111" s="124"/>
      <c r="G111" s="125"/>
      <c r="H111" s="185"/>
      <c r="I111" s="186"/>
      <c r="J111" s="91"/>
      <c r="K111" s="53">
        <v>0.5</v>
      </c>
      <c r="L111" s="56" t="str">
        <f>IF(COUNTBLANK(A111:J111)&gt;6,"Faltan datos",0.5)</f>
        <v>Faltan datos</v>
      </c>
    </row>
    <row r="112" spans="1:12" s="5" customFormat="1" ht="34.799999999999997" customHeight="1">
      <c r="A112" s="192" t="s">
        <v>1173</v>
      </c>
      <c r="B112" s="193"/>
      <c r="C112" s="193"/>
      <c r="D112" s="193"/>
      <c r="E112" s="193"/>
      <c r="F112" s="193"/>
      <c r="G112" s="193"/>
      <c r="H112" s="193"/>
      <c r="I112" s="193"/>
      <c r="J112" s="193"/>
      <c r="K112" s="194"/>
      <c r="L112" s="88">
        <f>MIN(1.5,(SUM(L109:L111)))</f>
        <v>0</v>
      </c>
    </row>
    <row r="113" spans="1:12" s="6" customFormat="1" ht="19.95" customHeight="1">
      <c r="A113" s="201" t="s">
        <v>54</v>
      </c>
      <c r="B113" s="202"/>
      <c r="C113" s="202"/>
      <c r="D113" s="202"/>
      <c r="E113" s="202"/>
      <c r="F113" s="202"/>
      <c r="G113" s="202"/>
      <c r="H113" s="202"/>
      <c r="I113" s="202"/>
      <c r="J113" s="202"/>
      <c r="K113" s="202"/>
      <c r="L113" s="203"/>
    </row>
    <row r="114" spans="1:12" s="5" customFormat="1" ht="40.049999999999997" customHeight="1">
      <c r="A114" s="30"/>
      <c r="B114" s="123"/>
      <c r="C114" s="124"/>
      <c r="D114" s="124"/>
      <c r="E114" s="124"/>
      <c r="F114" s="124"/>
      <c r="G114" s="125"/>
      <c r="H114" s="185"/>
      <c r="I114" s="186"/>
      <c r="J114" s="91"/>
      <c r="K114" s="52">
        <v>0.25</v>
      </c>
      <c r="L114" s="55" t="str">
        <f>IF(COUNTBLANK(A114:J114)&gt;6,"Faltan datos",0.25)</f>
        <v>Faltan datos</v>
      </c>
    </row>
    <row r="115" spans="1:12" s="5" customFormat="1" ht="40.049999999999997" customHeight="1">
      <c r="A115" s="30"/>
      <c r="B115" s="123"/>
      <c r="C115" s="124"/>
      <c r="D115" s="124"/>
      <c r="E115" s="124"/>
      <c r="F115" s="124"/>
      <c r="G115" s="125"/>
      <c r="H115" s="185"/>
      <c r="I115" s="186"/>
      <c r="J115" s="91"/>
      <c r="K115" s="52">
        <v>0.25</v>
      </c>
      <c r="L115" s="55" t="str">
        <f t="shared" ref="L115:L119" si="13">IF(COUNTBLANK(A115:J115)&gt;6,"Faltan datos",0.25)</f>
        <v>Faltan datos</v>
      </c>
    </row>
    <row r="116" spans="1:12" s="5" customFormat="1" ht="40.049999999999997" customHeight="1">
      <c r="A116" s="30"/>
      <c r="B116" s="123"/>
      <c r="C116" s="124"/>
      <c r="D116" s="124"/>
      <c r="E116" s="124"/>
      <c r="F116" s="124"/>
      <c r="G116" s="125"/>
      <c r="H116" s="185"/>
      <c r="I116" s="186"/>
      <c r="J116" s="91"/>
      <c r="K116" s="52">
        <v>0.25</v>
      </c>
      <c r="L116" s="55" t="str">
        <f t="shared" si="13"/>
        <v>Faltan datos</v>
      </c>
    </row>
    <row r="117" spans="1:12" s="5" customFormat="1" ht="40.049999999999997" customHeight="1">
      <c r="A117" s="30"/>
      <c r="B117" s="123"/>
      <c r="C117" s="124"/>
      <c r="D117" s="124"/>
      <c r="E117" s="124"/>
      <c r="F117" s="124"/>
      <c r="G117" s="125"/>
      <c r="H117" s="185"/>
      <c r="I117" s="186"/>
      <c r="J117" s="91"/>
      <c r="K117" s="52">
        <v>0.25</v>
      </c>
      <c r="L117" s="55" t="str">
        <f t="shared" si="13"/>
        <v>Faltan datos</v>
      </c>
    </row>
    <row r="118" spans="1:12" s="5" customFormat="1" ht="40.049999999999997" customHeight="1">
      <c r="A118" s="30"/>
      <c r="B118" s="123"/>
      <c r="C118" s="124"/>
      <c r="D118" s="124"/>
      <c r="E118" s="124"/>
      <c r="F118" s="124"/>
      <c r="G118" s="125"/>
      <c r="H118" s="185"/>
      <c r="I118" s="186"/>
      <c r="J118" s="91"/>
      <c r="K118" s="52">
        <v>0.25</v>
      </c>
      <c r="L118" s="55" t="str">
        <f t="shared" si="13"/>
        <v>Faltan datos</v>
      </c>
    </row>
    <row r="119" spans="1:12" s="5" customFormat="1" ht="40.049999999999997" customHeight="1">
      <c r="A119" s="30"/>
      <c r="B119" s="123"/>
      <c r="C119" s="124"/>
      <c r="D119" s="124"/>
      <c r="E119" s="124"/>
      <c r="F119" s="124"/>
      <c r="G119" s="125"/>
      <c r="H119" s="185"/>
      <c r="I119" s="186"/>
      <c r="J119" s="91"/>
      <c r="K119" s="52">
        <v>0.25</v>
      </c>
      <c r="L119" s="55" t="str">
        <f t="shared" si="13"/>
        <v>Faltan datos</v>
      </c>
    </row>
    <row r="120" spans="1:12" s="5" customFormat="1" ht="34.799999999999997" customHeight="1">
      <c r="A120" s="117" t="s">
        <v>1173</v>
      </c>
      <c r="B120" s="118"/>
      <c r="C120" s="118"/>
      <c r="D120" s="118"/>
      <c r="E120" s="118"/>
      <c r="F120" s="118"/>
      <c r="G120" s="118"/>
      <c r="H120" s="118"/>
      <c r="I120" s="118"/>
      <c r="J120" s="118"/>
      <c r="K120" s="118"/>
      <c r="L120" s="86">
        <f>MIN(1.5,(SUM(L114:L119)))</f>
        <v>0</v>
      </c>
    </row>
    <row r="121" spans="1:12" s="6" customFormat="1" ht="44.25" customHeight="1">
      <c r="A121" s="117" t="s">
        <v>26</v>
      </c>
      <c r="B121" s="118"/>
      <c r="C121" s="118"/>
      <c r="D121" s="118"/>
      <c r="E121" s="118"/>
      <c r="F121" s="118"/>
      <c r="G121" s="118"/>
      <c r="H121" s="118"/>
      <c r="I121" s="118"/>
      <c r="J121" s="118"/>
      <c r="K121" s="118"/>
      <c r="L121" s="87">
        <f>MIN(40,ROUND(SUM(L50+L67+L84+L101+L107+L112+L120),4))</f>
        <v>0</v>
      </c>
    </row>
    <row r="122" spans="1:12" s="6" customFormat="1" ht="8.4" customHeight="1">
      <c r="A122" s="31"/>
      <c r="B122" s="13"/>
      <c r="C122" s="13"/>
      <c r="D122" s="13"/>
      <c r="E122" s="13"/>
      <c r="F122" s="13"/>
      <c r="G122" s="13"/>
      <c r="H122" s="13"/>
      <c r="I122" s="13"/>
      <c r="J122" s="13"/>
      <c r="K122" s="13"/>
      <c r="L122" s="7"/>
    </row>
    <row r="123" spans="1:12" s="7" customFormat="1" ht="17.399999999999999">
      <c r="A123" s="126" t="s">
        <v>17</v>
      </c>
      <c r="B123" s="127"/>
      <c r="C123" s="121"/>
      <c r="D123" s="121"/>
      <c r="E123" s="121"/>
      <c r="F123" s="121"/>
      <c r="G123" s="33" t="s">
        <v>18</v>
      </c>
      <c r="H123" s="46"/>
      <c r="I123" s="17"/>
      <c r="J123" s="17"/>
      <c r="K123" s="17"/>
      <c r="L123" s="60"/>
    </row>
    <row r="124" spans="1:12" s="6" customFormat="1" ht="17.399999999999999" customHeight="1">
      <c r="A124" s="34"/>
      <c r="B124" s="119"/>
      <c r="C124" s="119"/>
      <c r="D124" s="119"/>
      <c r="E124" s="119"/>
      <c r="F124" s="119"/>
      <c r="G124" s="119"/>
      <c r="H124" s="119"/>
      <c r="I124" s="119"/>
      <c r="J124" s="119"/>
      <c r="K124" s="119"/>
      <c r="L124" s="60"/>
    </row>
    <row r="125" spans="1:12" s="8" customFormat="1" ht="117.6" customHeight="1">
      <c r="A125" s="32"/>
      <c r="B125" s="120" t="s">
        <v>1170</v>
      </c>
      <c r="C125" s="120"/>
      <c r="D125" s="120"/>
      <c r="E125" s="120"/>
      <c r="F125" s="120"/>
      <c r="G125" s="120"/>
      <c r="H125" s="120"/>
      <c r="I125" s="120"/>
      <c r="J125" s="120"/>
      <c r="K125" s="120"/>
      <c r="L125" s="60"/>
    </row>
    <row r="126" spans="1:12" s="6" customFormat="1" ht="7.95" customHeight="1">
      <c r="A126" s="32"/>
      <c r="B126" s="35"/>
      <c r="C126" s="35"/>
      <c r="D126" s="35"/>
      <c r="E126" s="35"/>
      <c r="F126" s="35"/>
      <c r="G126" s="35"/>
    </row>
    <row r="127" spans="1:12" s="6" customFormat="1" ht="15.6">
      <c r="A127" s="32"/>
      <c r="B127" s="35"/>
      <c r="C127" s="36" t="s">
        <v>19</v>
      </c>
      <c r="D127" s="122"/>
      <c r="E127" s="122"/>
      <c r="F127" s="37" t="s">
        <v>20</v>
      </c>
      <c r="G127" s="37"/>
    </row>
    <row r="128" spans="1:12" s="6" customFormat="1" ht="15">
      <c r="A128" s="32"/>
      <c r="B128" s="35"/>
      <c r="C128" s="37"/>
      <c r="D128" s="37"/>
      <c r="E128" s="37"/>
      <c r="F128" s="37"/>
      <c r="G128" s="37"/>
    </row>
    <row r="129" spans="1:12" s="6" customFormat="1" ht="15.6">
      <c r="A129" s="32"/>
      <c r="C129" s="84"/>
      <c r="D129" s="38" t="s">
        <v>21</v>
      </c>
      <c r="E129" s="57"/>
      <c r="F129" s="38" t="s">
        <v>21</v>
      </c>
      <c r="G129" s="84"/>
      <c r="H129" s="39"/>
      <c r="I129" s="40"/>
    </row>
    <row r="130" spans="1:12" s="6" customFormat="1" ht="15">
      <c r="A130" s="32"/>
      <c r="B130" s="35"/>
      <c r="C130" s="37"/>
      <c r="D130" s="37"/>
      <c r="E130" s="37"/>
      <c r="F130" s="37"/>
      <c r="G130" s="37"/>
    </row>
    <row r="131" spans="1:12" s="6" customFormat="1" ht="15.6">
      <c r="A131" s="32"/>
      <c r="B131" s="35"/>
      <c r="C131" s="41"/>
      <c r="D131" s="42"/>
      <c r="E131" s="43" t="s">
        <v>22</v>
      </c>
      <c r="F131" s="42"/>
      <c r="G131" s="37"/>
      <c r="I131" s="44"/>
      <c r="J131" s="44"/>
    </row>
    <row r="132" spans="1:12" s="6" customFormat="1" ht="79.8" customHeight="1">
      <c r="A132" s="32"/>
      <c r="C132" s="42" t="s">
        <v>23</v>
      </c>
      <c r="D132" s="37"/>
      <c r="E132" s="116"/>
      <c r="F132" s="116"/>
      <c r="G132" s="116"/>
      <c r="H132" s="58"/>
      <c r="I132" s="58"/>
    </row>
    <row r="133" spans="1:12" s="6" customFormat="1" ht="78" customHeight="1">
      <c r="B133" s="59"/>
      <c r="C133" s="59"/>
      <c r="D133" s="59"/>
      <c r="E133" s="59"/>
      <c r="F133" s="59"/>
      <c r="G133" s="59"/>
      <c r="H133" s="59"/>
      <c r="I133" s="59"/>
      <c r="J133" s="59"/>
      <c r="K133" s="59"/>
      <c r="L133" s="60"/>
    </row>
    <row r="134" spans="1:12" s="6" customFormat="1" ht="15" customHeight="1">
      <c r="A134" s="9"/>
      <c r="B134" s="1"/>
      <c r="C134" s="1"/>
      <c r="D134" s="1"/>
      <c r="E134" s="1"/>
      <c r="F134" s="1"/>
      <c r="G134" s="1"/>
      <c r="H134" s="1"/>
      <c r="I134" s="1"/>
      <c r="J134" s="1"/>
      <c r="K134" s="1"/>
      <c r="L134" s="1"/>
    </row>
  </sheetData>
  <sheetProtection algorithmName="SHA-512" hashValue="I5/ocYn06dYwxkjixxHkV3Cbc13MMDm7fYNH+mLEORaRIqWAiWVHw0DSldvqOeKaGYTuQNb9mhZk1zDTFtMiKQ==" saltValue="gYER+h9yx+TaPoUiEKMFDg==" spinCount="100000" sheet="1" objects="1" scenarios="1"/>
  <mergeCells count="276">
    <mergeCell ref="H115:I115"/>
    <mergeCell ref="H116:I116"/>
    <mergeCell ref="H117:I117"/>
    <mergeCell ref="H118:I118"/>
    <mergeCell ref="H119:I119"/>
    <mergeCell ref="A107:K107"/>
    <mergeCell ref="A112:K112"/>
    <mergeCell ref="B115:G115"/>
    <mergeCell ref="H103:I103"/>
    <mergeCell ref="B103:G103"/>
    <mergeCell ref="B105:G105"/>
    <mergeCell ref="A104:L104"/>
    <mergeCell ref="B106:G106"/>
    <mergeCell ref="B109:G109"/>
    <mergeCell ref="B110:G110"/>
    <mergeCell ref="B111:G111"/>
    <mergeCell ref="B114:G114"/>
    <mergeCell ref="H110:I110"/>
    <mergeCell ref="A108:L108"/>
    <mergeCell ref="A113:L113"/>
    <mergeCell ref="H105:I105"/>
    <mergeCell ref="H106:I106"/>
    <mergeCell ref="H109:I109"/>
    <mergeCell ref="H111:I111"/>
    <mergeCell ref="C88:D88"/>
    <mergeCell ref="E88:F88"/>
    <mergeCell ref="G88:I88"/>
    <mergeCell ref="G75:I75"/>
    <mergeCell ref="C72:D72"/>
    <mergeCell ref="G72:I72"/>
    <mergeCell ref="C73:D73"/>
    <mergeCell ref="E72:F72"/>
    <mergeCell ref="G73:I73"/>
    <mergeCell ref="A84:K84"/>
    <mergeCell ref="E82:F82"/>
    <mergeCell ref="G82:I82"/>
    <mergeCell ref="C83:D83"/>
    <mergeCell ref="E83:F83"/>
    <mergeCell ref="G83:I83"/>
    <mergeCell ref="A85:K85"/>
    <mergeCell ref="C86:D86"/>
    <mergeCell ref="C82:D82"/>
    <mergeCell ref="A50:K50"/>
    <mergeCell ref="C71:D71"/>
    <mergeCell ref="E71:F71"/>
    <mergeCell ref="G71:I71"/>
    <mergeCell ref="E86:F86"/>
    <mergeCell ref="G86:I86"/>
    <mergeCell ref="C87:D87"/>
    <mergeCell ref="E87:F87"/>
    <mergeCell ref="G87:I87"/>
    <mergeCell ref="C62:D62"/>
    <mergeCell ref="E62:F62"/>
    <mergeCell ref="G62:I62"/>
    <mergeCell ref="C63:D63"/>
    <mergeCell ref="A51:K51"/>
    <mergeCell ref="C52:D52"/>
    <mergeCell ref="E52:F52"/>
    <mergeCell ref="G52:I52"/>
    <mergeCell ref="G56:I56"/>
    <mergeCell ref="E56:F56"/>
    <mergeCell ref="E80:F80"/>
    <mergeCell ref="G80:I80"/>
    <mergeCell ref="C81:D81"/>
    <mergeCell ref="E81:F81"/>
    <mergeCell ref="G81:I81"/>
    <mergeCell ref="C90:D90"/>
    <mergeCell ref="E90:F90"/>
    <mergeCell ref="G90:I90"/>
    <mergeCell ref="C91:D91"/>
    <mergeCell ref="A12:J12"/>
    <mergeCell ref="K12:L12"/>
    <mergeCell ref="A14:L14"/>
    <mergeCell ref="E63:F63"/>
    <mergeCell ref="G63:I63"/>
    <mergeCell ref="C64:D64"/>
    <mergeCell ref="E64:F64"/>
    <mergeCell ref="G64:I64"/>
    <mergeCell ref="C65:D65"/>
    <mergeCell ref="E65:F65"/>
    <mergeCell ref="G65:I65"/>
    <mergeCell ref="C58:D58"/>
    <mergeCell ref="E58:F58"/>
    <mergeCell ref="G58:I58"/>
    <mergeCell ref="C59:D59"/>
    <mergeCell ref="E59:F59"/>
    <mergeCell ref="G59:I59"/>
    <mergeCell ref="E38:F38"/>
    <mergeCell ref="E39:F39"/>
    <mergeCell ref="G35:I35"/>
    <mergeCell ref="H114:I114"/>
    <mergeCell ref="A101:K101"/>
    <mergeCell ref="C98:D98"/>
    <mergeCell ref="E98:F98"/>
    <mergeCell ref="G98:I98"/>
    <mergeCell ref="C99:D99"/>
    <mergeCell ref="E99:F99"/>
    <mergeCell ref="G99:I99"/>
    <mergeCell ref="C70:D70"/>
    <mergeCell ref="E70:F70"/>
    <mergeCell ref="G70:I70"/>
    <mergeCell ref="C74:D74"/>
    <mergeCell ref="E74:F74"/>
    <mergeCell ref="G74:I74"/>
    <mergeCell ref="C75:D75"/>
    <mergeCell ref="E75:F75"/>
    <mergeCell ref="A102:K102"/>
    <mergeCell ref="C89:D89"/>
    <mergeCell ref="E89:F89"/>
    <mergeCell ref="G89:I89"/>
    <mergeCell ref="C92:D92"/>
    <mergeCell ref="C100:D100"/>
    <mergeCell ref="E100:F100"/>
    <mergeCell ref="G100:I100"/>
    <mergeCell ref="E49:F49"/>
    <mergeCell ref="E40:F40"/>
    <mergeCell ref="E41:F41"/>
    <mergeCell ref="E42:F42"/>
    <mergeCell ref="E43:F43"/>
    <mergeCell ref="E44:F44"/>
    <mergeCell ref="G40:I40"/>
    <mergeCell ref="G44:I44"/>
    <mergeCell ref="C44:D44"/>
    <mergeCell ref="C47:D47"/>
    <mergeCell ref="C48:D48"/>
    <mergeCell ref="G41:I41"/>
    <mergeCell ref="G42:I42"/>
    <mergeCell ref="G43:I43"/>
    <mergeCell ref="C49:D49"/>
    <mergeCell ref="C45:D45"/>
    <mergeCell ref="C46:D46"/>
    <mergeCell ref="G45:I45"/>
    <mergeCell ref="G49:I49"/>
    <mergeCell ref="E47:F47"/>
    <mergeCell ref="E48:F48"/>
    <mergeCell ref="G47:I47"/>
    <mergeCell ref="G48:I48"/>
    <mergeCell ref="E45:F45"/>
    <mergeCell ref="A3:J3"/>
    <mergeCell ref="A13:L13"/>
    <mergeCell ref="A32:K32"/>
    <mergeCell ref="A34:K34"/>
    <mergeCell ref="G6:I6"/>
    <mergeCell ref="G7:I7"/>
    <mergeCell ref="D6:E6"/>
    <mergeCell ref="D7:E7"/>
    <mergeCell ref="A6:C6"/>
    <mergeCell ref="K6:L6"/>
    <mergeCell ref="K3:L3"/>
    <mergeCell ref="A5:J5"/>
    <mergeCell ref="A33:L33"/>
    <mergeCell ref="K5:L5"/>
    <mergeCell ref="A8:J8"/>
    <mergeCell ref="K8:L8"/>
    <mergeCell ref="A31:H31"/>
    <mergeCell ref="A30:H30"/>
    <mergeCell ref="A23:H23"/>
    <mergeCell ref="A29:H29"/>
    <mergeCell ref="A7:C7"/>
    <mergeCell ref="K7:L7"/>
    <mergeCell ref="G10:J10"/>
    <mergeCell ref="A18:H18"/>
    <mergeCell ref="K9:L9"/>
    <mergeCell ref="K10:L10"/>
    <mergeCell ref="A9:C9"/>
    <mergeCell ref="A10:C10"/>
    <mergeCell ref="A11:L11"/>
    <mergeCell ref="D9:F9"/>
    <mergeCell ref="D10:F10"/>
    <mergeCell ref="G9:J9"/>
    <mergeCell ref="C43:D43"/>
    <mergeCell ref="C35:D35"/>
    <mergeCell ref="C36:D36"/>
    <mergeCell ref="C37:D37"/>
    <mergeCell ref="C38:D38"/>
    <mergeCell ref="C39:D39"/>
    <mergeCell ref="E35:F35"/>
    <mergeCell ref="E36:F36"/>
    <mergeCell ref="E37:F37"/>
    <mergeCell ref="C40:D40"/>
    <mergeCell ref="C41:D41"/>
    <mergeCell ref="C42:D42"/>
    <mergeCell ref="G36:I36"/>
    <mergeCell ref="G37:I37"/>
    <mergeCell ref="G38:I38"/>
    <mergeCell ref="G39:I39"/>
    <mergeCell ref="E46:F46"/>
    <mergeCell ref="G46:I46"/>
    <mergeCell ref="C53:D53"/>
    <mergeCell ref="E53:F53"/>
    <mergeCell ref="G53:I53"/>
    <mergeCell ref="C54:D54"/>
    <mergeCell ref="E54:F54"/>
    <mergeCell ref="G54:I54"/>
    <mergeCell ref="G91:I91"/>
    <mergeCell ref="E60:F60"/>
    <mergeCell ref="G60:I60"/>
    <mergeCell ref="C61:D61"/>
    <mergeCell ref="E61:F61"/>
    <mergeCell ref="G61:I61"/>
    <mergeCell ref="C79:D79"/>
    <mergeCell ref="E79:F79"/>
    <mergeCell ref="G79:I79"/>
    <mergeCell ref="C76:D76"/>
    <mergeCell ref="E76:F76"/>
    <mergeCell ref="G76:I76"/>
    <mergeCell ref="C77:D77"/>
    <mergeCell ref="E77:F77"/>
    <mergeCell ref="G77:I77"/>
    <mergeCell ref="C80:D80"/>
    <mergeCell ref="G93:I93"/>
    <mergeCell ref="C94:D94"/>
    <mergeCell ref="E94:F94"/>
    <mergeCell ref="G94:I94"/>
    <mergeCell ref="C96:D96"/>
    <mergeCell ref="E96:F96"/>
    <mergeCell ref="G96:I96"/>
    <mergeCell ref="C97:D97"/>
    <mergeCell ref="E97:F97"/>
    <mergeCell ref="G97:I97"/>
    <mergeCell ref="C95:D95"/>
    <mergeCell ref="E95:F95"/>
    <mergeCell ref="G95:I95"/>
    <mergeCell ref="E92:F92"/>
    <mergeCell ref="G92:I92"/>
    <mergeCell ref="C93:D93"/>
    <mergeCell ref="E93:F93"/>
    <mergeCell ref="E91:F91"/>
    <mergeCell ref="C55:D55"/>
    <mergeCell ref="E55:F55"/>
    <mergeCell ref="G55:I55"/>
    <mergeCell ref="C56:D56"/>
    <mergeCell ref="C57:D57"/>
    <mergeCell ref="E57:F57"/>
    <mergeCell ref="C78:D78"/>
    <mergeCell ref="E78:F78"/>
    <mergeCell ref="G78:I78"/>
    <mergeCell ref="G57:I57"/>
    <mergeCell ref="A68:K68"/>
    <mergeCell ref="C69:D69"/>
    <mergeCell ref="E69:F69"/>
    <mergeCell ref="G69:I69"/>
    <mergeCell ref="C66:D66"/>
    <mergeCell ref="E66:F66"/>
    <mergeCell ref="G66:I66"/>
    <mergeCell ref="A67:K67"/>
    <mergeCell ref="C60:D60"/>
    <mergeCell ref="E132:G132"/>
    <mergeCell ref="A121:K121"/>
    <mergeCell ref="A120:K120"/>
    <mergeCell ref="B124:K124"/>
    <mergeCell ref="B125:K125"/>
    <mergeCell ref="C123:F123"/>
    <mergeCell ref="D127:E127"/>
    <mergeCell ref="B116:G116"/>
    <mergeCell ref="B117:G117"/>
    <mergeCell ref="B118:G118"/>
    <mergeCell ref="A123:B123"/>
    <mergeCell ref="B119:G119"/>
    <mergeCell ref="A15:L15"/>
    <mergeCell ref="J18:L31"/>
    <mergeCell ref="A24:H24"/>
    <mergeCell ref="A25:H25"/>
    <mergeCell ref="A28:H28"/>
    <mergeCell ref="A16:B16"/>
    <mergeCell ref="C16:I16"/>
    <mergeCell ref="J16:L16"/>
    <mergeCell ref="A17:B17"/>
    <mergeCell ref="C17:I17"/>
    <mergeCell ref="J17:L17"/>
    <mergeCell ref="B19:H19"/>
    <mergeCell ref="B21:H21"/>
    <mergeCell ref="B22:H22"/>
    <mergeCell ref="B20:H20"/>
    <mergeCell ref="A26:H26"/>
    <mergeCell ref="A27:H27"/>
  </mergeCells>
  <dataValidations count="29">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Deberá indicar el número de las funciones realizadas en esta etapa profesional que coincidan con las funciones referidas para este puesto en el anexo y que ha realizado como parte de esta experiencia" sqref="G87:I100 G70:I83 G53:I66 G36:I49" xr:uid="{B2BB10BB-8E5E-4D9F-B177-3A0CEE028072}"/>
    <dataValidation allowBlank="1" showInputMessage="1" showErrorMessage="1" prompt="Solo se consignará experiencia relativa a lo indicado en el requisito 4 del apartado 2.2 Requisitos de experiencia" sqref="A85:K85" xr:uid="{7162585B-BEE5-405A-BCC1-5D3B78790DF8}"/>
    <dataValidation allowBlank="1" showInputMessage="1" showErrorMessage="1" prompt="Firma electrónica o manuscrita" sqref="E132:G132" xr:uid="{BB25E43C-B466-4B0D-A864-89FB0E7E665A}"/>
    <dataValidation type="date" allowBlank="1" showInputMessage="1" showErrorMessage="1" errorTitle="Fecha fuera de plazo" error="No se podrán solapar fechas y/o etapas en un mismo apartado de méritos y solo se valorarán experiencias hasta el 26/05/2024." prompt="No se podrán solapar fechas y/o etapas en un mismo apartado de méritos y solo se valorarán experiencias hasta el 26/05/2024." sqref="B36:B49 A53:B66 A70:B83 A87:B100" xr:uid="{1A79758A-E338-44B5-AE6F-43416C6BCAF8}">
      <formula1>25960</formula1>
      <formula2>45438</formula2>
    </dataValidation>
    <dataValidation allowBlank="1" showInputMessage="1" showErrorMessage="1" prompt="Deberá indicar el sector al que pertenece esta empresa indicada en esta etapa laboral." sqref="E36:F49 E87:F100 E70:F72 E74:F83" xr:uid="{4B97DE1E-E0A5-4B1A-A747-4E413AEEB3A9}"/>
    <dataValidation allowBlank="1" showInputMessage="1" showErrorMessage="1" prompt="Deberá indicar el nombre de la empresa tal y como figura en su vida laboral y/o contrato. " sqref="C36:D49 C53:D66 C70:D83 C87:D100" xr:uid="{FC8F155C-771F-48C5-BF7A-B26CA128058C}"/>
    <dataValidation allowBlank="1" showInputMessage="1" showErrorMessage="1" prompt="Solo se consignará experiencia relativa a lo indicado en el requisito 1 del apartado 2.2 Requisitos de experiencia" sqref="A34:K34" xr:uid="{8799B38E-677B-45E5-9E38-2CFEC2AEA8DA}"/>
    <dataValidation allowBlank="1" showInputMessage="1" showErrorMessage="1" prompt="Solo se consignará experiencia relativa a lo indicado en el requisito 2 del apartado 2.2 Requisitos de experiencia" sqref="A51:K51" xr:uid="{10B5220D-8F0F-473D-B10A-D885C81980A1}"/>
    <dataValidation allowBlank="1" showInputMessage="1" showErrorMessage="1" prompt="Solo se consignará experiencia relativa a lo indicado en el requisito 3 del apartado 2.2 Requisitos de experiencia" sqref="A68:K68" xr:uid="{62FA7EAF-6ED3-45A2-A641-E686BF35661B}"/>
    <dataValidation allowBlank="1" showInputMessage="1" showErrorMessage="1" prompt="Solo se consignará formación referida a los conocimientos específicos del apartado 1.15 del anexo que figuran más arriba. No serán admisibles formaciones y/o certificaciones no relacionadas a lo contenido en ese apartado." sqref="A102:K102" xr:uid="{1B783AE1-08B6-4557-8E20-88180232B729}"/>
    <dataValidation type="date" allowBlank="1" showInputMessage="1" showErrorMessage="1" error="No se valorarán formaciones en curso o no finalizadas a fecha de finalización del plazo de solicitudes: 26/05/2024" prompt="Deberá indicar la fecha en la que finalizó la formación indicada si desconoce el día, indique 01/mes/año. No se valorarán formaciones en curso o no finalizadas a fecha de finalización del plazo de solicitudes: 26/05/2024" sqref="A105:A106 A114:A119 A109:A111" xr:uid="{F019ECEF-FDC9-4103-B405-0D0373FCA27A}">
      <formula1>23377</formula1>
      <formula2>45438</formula2>
    </dataValidation>
    <dataValidation type="decimal" allowBlank="1" showInputMessage="1" showErrorMessage="1" error="La duración debe estar comprendida entre 0,5h y 249h como máximo en este apartado" prompt="Debe indicar la formación complementaria de duración inferior a 250h relativa a  los conocimientos específicos señalados en el punto 1.15" sqref="J114:J119" xr:uid="{34B4BC0E-D52A-4AEB-BB4F-FC17E1C4EDED}">
      <formula1>0.5</formula1>
      <formula2>249</formula2>
    </dataValidation>
    <dataValidation type="decimal" allowBlank="1" showInputMessage="1" showErrorMessage="1" error="La formación aquí referida deberá tener una carga horaria igual o superior a 250h. Si son ECTS deberá multiplicar por 30h cada ECTS" sqref="J105" xr:uid="{B3872743-4582-4E69-8B03-464A48480AE4}">
      <formula1>250</formula1>
      <formula2>25000</formula2>
    </dataValidation>
    <dataValidation type="decimal" allowBlank="1" showInputMessage="1" showErrorMessage="1" error="La formación aquí referida deberá tener una carga horaria igual o superior a 250h. Si son ECTS deberá multiplicar por 30h cada ECTS" prompt="Debe indicar formaciones superiores adicionales a la señalada en el punto 2.1  (más de 250 horas) oficiales o propias relativas a conocimientos específicos señalados en el punto 1.15" sqref="J109:J111" xr:uid="{84DBFA6B-E5F3-41E3-896B-C0EF5EFAC0C6}">
      <formula1>250</formula1>
      <formula2>25000</formula2>
    </dataValidation>
    <dataValidation allowBlank="1" showInputMessage="1" showErrorMessage="1" prompt="Debe indicar formaciones superiores adicionales a la señalada en el punto 2.1  (más de 250 horas) oficiales o propias relativas a conocimientos específicos señalados en el punto 1.15" sqref="B109:G111" xr:uid="{5892967F-5595-4BEE-92B8-40EDF95BE0E0}"/>
    <dataValidation allowBlank="1" showInputMessage="1" showErrorMessage="1" prompt="Debe indicar otros cursos de formación complementaria de duración menor a 250 horas relativos a conocimientos específicos señalados en el punto 1.1o" sqref="B114:G119" xr:uid="{A46C76AB-4100-4715-A1C9-C61819265FA1}"/>
    <dataValidation allowBlank="1" showInputMessage="1" showErrorMessage="1" prompt="Marque cada cuadro de requisitos con una cruz para verificar que cumple con cada uno de los requisitos indicados en el anexo específico de este puesto. Solo se admitirán declaraciones que indiquen cumplir con todos y cada uno de los requisitos." sqref="J18" xr:uid="{066A0665-B27A-4293-8EB2-EEA34202079D}"/>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7:L17" xr:uid="{FDC853A3-2CB9-4984-B4BC-E8959A07A64B}"/>
    <dataValidation allowBlank="1" showInputMessage="1" showErrorMessage="1" prompt="Se debe indicar el año de finalización de cada una de las titulaciones requeridas en el requisito, siguiendo el orden en el que indica las titulaciones, es decir, primero la fecha de la primera titulación indicada, luego la segunda." sqref="A17:B17" xr:uid="{2280EAC9-4488-42AF-919C-1F4977E10DE2}"/>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7:I17" xr:uid="{0610477C-3F46-4E63-89E3-C47662AE33DA}"/>
    <dataValidation type="list" allowBlank="1" showDropDown="1" showInputMessage="1" showErrorMessage="1" sqref="A10:C10" xr:uid="{233C53FC-1A9A-487E-9BFD-4405FA949EAD}">
      <formula1>#REF!</formula1>
    </dataValidation>
    <dataValidation type="date" allowBlank="1" showInputMessage="1" showErrorMessage="1" errorTitle="Fecha fuera de plazo" error="No se podrán solapar fechas y/o etapas en un mismo apartado de méritos y solo se valorarán experiencias hasta el 26/05/2024." prompt="No se podrán solapar fechas y/o etapas en un mismo apartado de méritos." sqref="A36:A49" xr:uid="{751D3C92-61B8-49C5-B975-BF76FE4154FC}">
      <formula1>25960</formula1>
      <formula2>45438</formula2>
    </dataValidation>
    <dataValidation allowBlank="1" showInputMessage="1" showErrorMessage="1" prompt="Indicar NOMBRE y APELLIDOS" sqref="C123:F123" xr:uid="{CF61EBD8-1C72-4FAD-B562-54E8818C8D74}"/>
  </dataValidations>
  <printOptions horizontalCentered="1"/>
  <pageMargins left="0.70866141732283472" right="0.70866141732283472" top="0.74803149606299213" bottom="0.74803149606299213" header="0.31496062992125984" footer="0.31496062992125984"/>
  <pageSetup paperSize="9" scale="46" fitToHeight="0" orientation="portrait" r:id="rId1"/>
  <ignoredErrors>
    <ignoredError sqref="L107" formula="1"/>
    <ignoredError sqref="L109:L111 L114:L119" formulaRange="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error="Debe marcar con una X" prompt="Marque la casilla de verificación con una X para informar que cumple con el requisito 4 de experiencia del punto 2.2 indicado en el anexo específico del puesto 1.1. Solo se admitirán declaraciones que indiquen cumplir con todos los requisitos." xr:uid="{A8488330-BF0E-4220-A0CA-7E518DAB92AA}">
          <x14:formula1>
            <xm:f>Hoja1!$A$7</xm:f>
          </x14:formula1>
          <xm:sqref>I22</xm:sqref>
        </x14:dataValidation>
        <x14:dataValidation type="list" allowBlank="1" showInputMessage="1" showErrorMessage="1" error="Debe marcar con una X" prompt="Marque la casilla de verificación con una X para informar que cumple con el punto 2.4 de idiomas, si son requeridos en el anexo específico del puesto 1.1. Solo se admitirán declaraciones que indiquen cumplir con los requisitos." xr:uid="{D216C8EA-9D12-4A7C-B324-6FDEFEEDB009}">
          <x14:formula1>
            <xm:f>Hoja1!$A$7</xm:f>
          </x14:formula1>
          <xm:sqref>I31</xm:sqref>
        </x14:dataValidation>
        <x14:dataValidation type="list" allowBlank="1" showInputMessage="1" showErrorMessage="1" prompt="Deberá indicar el sector al que pertenece esta empresa indicada en esta etapa laboral, teniendo en cuenta los sectores indicados y válidos para este apartado de méritos en el requisito 2 de experiencia." xr:uid="{00DE4983-041A-4859-A89F-4F8389BFBD38}">
          <x14:formula1>
            <xm:f>Hoja1!$A$1:$A$5</xm:f>
          </x14:formula1>
          <xm:sqref>E53:F66</xm:sqref>
        </x14:dataValidation>
        <x14:dataValidation type="list" allowBlank="1" showInputMessage="1" showErrorMessage="1" error="Debe marcar con una X" prompt="Marque la casilla de verificación con una X para informar que cumple con el requisito 1 de experiencia del punto 2.2 indicado en el anexo específico del puesto 1.1. Solo se admitirán declaraciones que indiquen cumplir con todos los requisitos." xr:uid="{7AE32D79-A1FF-41CF-8097-A0AAFAE84813}">
          <x14:formula1>
            <xm:f>Hoja1!$A$7</xm:f>
          </x14:formula1>
          <xm:sqref>I19</xm:sqref>
        </x14:dataValidation>
        <x14:dataValidation type="list" allowBlank="1" showInputMessage="1" showErrorMessage="1" error="Debe marcar con una X" prompt="Marque la casilla de verificación con una X para informar que cumple con el requisito del punto 2.3" xr:uid="{7D92C07F-5A12-4D0D-8A4A-6FCF05233E79}">
          <x14:formula1>
            <xm:f>Hoja1!$A$7</xm:f>
          </x14:formula1>
          <xm:sqref>I24:I29</xm:sqref>
        </x14:dataValidation>
        <x14:dataValidation type="list" allowBlank="1" showInputMessage="1" showErrorMessage="1" error="Debe marcar con una X" prompt="Marque la casilla de verificación con una X para informar que cumple con el requisito 2 de experiencia del punto 2.2 indicado en el anexo específico del puesto 1.1. Solo se admitirán declaraciones que indiquen cumplir con todos los requisitos." xr:uid="{100466BF-D6AF-46AC-A516-2A2E44EC8537}">
          <x14:formula1>
            <xm:f>Hoja1!$A$7</xm:f>
          </x14:formula1>
          <xm:sqref>I20</xm:sqref>
        </x14:dataValidation>
        <x14:dataValidation type="list" allowBlank="1" showInputMessage="1" showErrorMessage="1" error="Debe marcar con una X" prompt="Marque la casilla de verificación con una X para informar que cumple con el requisito 3 de experiencia del punto 2.2 indicado en el anexo específico del puesto 1.1. Solo se admitirán declaraciones que indiquen cumplir con todos los requisitos." xr:uid="{5F39054B-2946-400D-8080-FDBC64FF5496}">
          <x14:formula1>
            <xm:f>Hoja1!$A$7</xm:f>
          </x14:formula1>
          <xm:sqref>I21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CAC6D6-C0FF-4ECF-A2A0-3D0902C0060A}">
  <sheetPr>
    <pageSetUpPr fitToPage="1"/>
  </sheetPr>
  <dimension ref="A1:P166"/>
  <sheetViews>
    <sheetView showGridLines="0" zoomScale="60" zoomScaleNormal="60" workbookViewId="0">
      <pane xSplit="1" ySplit="2" topLeftCell="B3" activePane="bottomRight" state="frozen"/>
      <selection pane="topRight" activeCell="F2" sqref="F2"/>
      <selection pane="bottomLeft" activeCell="B3" sqref="B3"/>
      <selection pane="bottomRight" activeCell="C8" sqref="C8"/>
    </sheetView>
  </sheetViews>
  <sheetFormatPr baseColWidth="10" defaultColWidth="13.6640625" defaultRowHeight="14.4"/>
  <cols>
    <col min="1" max="1" width="26.109375" style="80" customWidth="1"/>
    <col min="2" max="2" width="30.88671875" style="65" customWidth="1"/>
    <col min="3" max="3" width="75" style="64" customWidth="1"/>
    <col min="4" max="4" width="26.109375" style="65" customWidth="1"/>
    <col min="5" max="5" width="58.33203125" style="64" customWidth="1"/>
    <col min="6" max="9" width="43" style="64" customWidth="1"/>
    <col min="10" max="15" width="39.21875" style="64" customWidth="1"/>
    <col min="16" max="16" width="36.44140625" style="64" customWidth="1"/>
    <col min="17" max="16384" width="13.6640625" style="65"/>
  </cols>
  <sheetData>
    <row r="1" spans="1:16" s="83" customFormat="1" ht="29.4" customHeight="1">
      <c r="A1" s="63">
        <v>1</v>
      </c>
      <c r="B1" s="63">
        <v>2</v>
      </c>
      <c r="C1" s="63">
        <v>3</v>
      </c>
      <c r="D1" s="63">
        <v>4</v>
      </c>
      <c r="E1" s="63">
        <v>5</v>
      </c>
      <c r="F1" s="63">
        <v>6</v>
      </c>
      <c r="G1" s="63">
        <v>7</v>
      </c>
      <c r="H1" s="63">
        <v>8</v>
      </c>
      <c r="I1" s="63">
        <v>9</v>
      </c>
      <c r="J1" s="63">
        <v>10</v>
      </c>
      <c r="K1" s="63">
        <v>11</v>
      </c>
      <c r="L1" s="63">
        <v>12</v>
      </c>
      <c r="M1" s="63">
        <v>13</v>
      </c>
      <c r="N1" s="63">
        <v>14</v>
      </c>
      <c r="O1" s="63">
        <v>15</v>
      </c>
      <c r="P1" s="63">
        <v>16</v>
      </c>
    </row>
    <row r="2" spans="1:16" s="67" customFormat="1" ht="43.8" customHeight="1">
      <c r="A2" s="81" t="s">
        <v>60</v>
      </c>
      <c r="B2" s="81" t="s">
        <v>2</v>
      </c>
      <c r="C2" s="81" t="s">
        <v>61</v>
      </c>
      <c r="D2" s="81" t="s">
        <v>62</v>
      </c>
      <c r="E2" s="66" t="s">
        <v>63</v>
      </c>
      <c r="F2" s="66" t="s">
        <v>64</v>
      </c>
      <c r="G2" s="66" t="s">
        <v>65</v>
      </c>
      <c r="H2" s="66" t="s">
        <v>66</v>
      </c>
      <c r="I2" s="66" t="s">
        <v>67</v>
      </c>
      <c r="J2" s="66" t="s">
        <v>68</v>
      </c>
      <c r="K2" s="66" t="s">
        <v>69</v>
      </c>
      <c r="L2" s="66" t="s">
        <v>70</v>
      </c>
      <c r="M2" s="66" t="s">
        <v>71</v>
      </c>
      <c r="N2" s="66" t="s">
        <v>72</v>
      </c>
      <c r="O2" s="66" t="s">
        <v>73</v>
      </c>
      <c r="P2" s="66" t="s">
        <v>33</v>
      </c>
    </row>
    <row r="3" spans="1:16" ht="43.2">
      <c r="A3" s="68" t="s">
        <v>319</v>
      </c>
      <c r="B3" s="70" t="s">
        <v>91</v>
      </c>
      <c r="C3" s="69" t="s">
        <v>355</v>
      </c>
      <c r="D3" s="70" t="s">
        <v>76</v>
      </c>
      <c r="E3" s="69" t="s">
        <v>356</v>
      </c>
      <c r="F3" s="69" t="s">
        <v>357</v>
      </c>
      <c r="G3" s="69" t="s">
        <v>358</v>
      </c>
      <c r="H3" s="69" t="s">
        <v>359</v>
      </c>
      <c r="I3" s="69" t="s">
        <v>360</v>
      </c>
      <c r="J3" s="69"/>
      <c r="K3" s="69"/>
      <c r="L3" s="69"/>
      <c r="M3" s="69"/>
      <c r="N3" s="69"/>
      <c r="O3" s="69"/>
      <c r="P3" s="69"/>
    </row>
    <row r="4" spans="1:16" ht="43.2">
      <c r="A4" s="68" t="s">
        <v>117</v>
      </c>
      <c r="B4" s="72" t="s">
        <v>111</v>
      </c>
      <c r="C4" s="69" t="s">
        <v>361</v>
      </c>
      <c r="D4" s="70" t="s">
        <v>76</v>
      </c>
      <c r="E4" s="69" t="s">
        <v>362</v>
      </c>
      <c r="F4" s="69" t="s">
        <v>299</v>
      </c>
      <c r="G4" s="69" t="s">
        <v>363</v>
      </c>
      <c r="H4" s="69" t="s">
        <v>364</v>
      </c>
      <c r="I4" s="69" t="s">
        <v>365</v>
      </c>
      <c r="J4" s="69" t="s">
        <v>366</v>
      </c>
      <c r="K4" s="69"/>
      <c r="L4" s="69"/>
      <c r="M4" s="69"/>
      <c r="N4" s="69"/>
      <c r="O4" s="69"/>
      <c r="P4" s="69"/>
    </row>
    <row r="5" spans="1:16" ht="43.2">
      <c r="A5" s="68" t="s">
        <v>118</v>
      </c>
      <c r="B5" s="72" t="s">
        <v>102</v>
      </c>
      <c r="C5" s="69" t="s">
        <v>367</v>
      </c>
      <c r="D5" s="70" t="s">
        <v>76</v>
      </c>
      <c r="E5" s="69" t="s">
        <v>119</v>
      </c>
      <c r="F5" s="69" t="s">
        <v>368</v>
      </c>
      <c r="G5" s="69" t="s">
        <v>369</v>
      </c>
      <c r="H5" s="69" t="s">
        <v>370</v>
      </c>
      <c r="I5" s="69" t="s">
        <v>116</v>
      </c>
      <c r="J5" s="69" t="s">
        <v>371</v>
      </c>
      <c r="K5" s="69"/>
      <c r="L5" s="69"/>
      <c r="M5" s="69"/>
      <c r="N5" s="69"/>
      <c r="O5" s="69"/>
      <c r="P5" s="69"/>
    </row>
    <row r="6" spans="1:16" ht="43.2">
      <c r="A6" s="68" t="s">
        <v>320</v>
      </c>
      <c r="B6" s="72" t="s">
        <v>91</v>
      </c>
      <c r="C6" s="69" t="s">
        <v>361</v>
      </c>
      <c r="D6" s="72" t="s">
        <v>76</v>
      </c>
      <c r="E6" s="69" t="s">
        <v>372</v>
      </c>
      <c r="F6" s="69" t="s">
        <v>113</v>
      </c>
      <c r="G6" s="69" t="s">
        <v>114</v>
      </c>
      <c r="H6" s="69" t="s">
        <v>373</v>
      </c>
      <c r="I6" s="69" t="s">
        <v>374</v>
      </c>
      <c r="J6" s="69" t="s">
        <v>375</v>
      </c>
      <c r="K6" s="69"/>
      <c r="L6" s="69"/>
      <c r="M6" s="69"/>
      <c r="N6" s="69"/>
      <c r="O6" s="69"/>
      <c r="P6" s="69"/>
    </row>
    <row r="7" spans="1:16" ht="43.2">
      <c r="A7" s="68" t="s">
        <v>120</v>
      </c>
      <c r="B7" s="72" t="s">
        <v>91</v>
      </c>
      <c r="C7" s="69" t="s">
        <v>376</v>
      </c>
      <c r="D7" s="72" t="s">
        <v>76</v>
      </c>
      <c r="E7" s="69" t="s">
        <v>372</v>
      </c>
      <c r="F7" s="69" t="s">
        <v>113</v>
      </c>
      <c r="G7" s="69" t="s">
        <v>377</v>
      </c>
      <c r="H7" s="69" t="s">
        <v>378</v>
      </c>
      <c r="I7" s="69" t="s">
        <v>374</v>
      </c>
      <c r="J7" s="69" t="s">
        <v>379</v>
      </c>
      <c r="K7" s="69"/>
      <c r="L7" s="69"/>
      <c r="M7" s="69"/>
      <c r="N7" s="69"/>
      <c r="O7" s="69"/>
      <c r="P7" s="69"/>
    </row>
    <row r="8" spans="1:16" ht="72">
      <c r="A8" s="68" t="s">
        <v>121</v>
      </c>
      <c r="B8" s="72" t="s">
        <v>102</v>
      </c>
      <c r="C8" s="69" t="s">
        <v>380</v>
      </c>
      <c r="D8" s="72" t="s">
        <v>76</v>
      </c>
      <c r="E8" s="69" t="s">
        <v>381</v>
      </c>
      <c r="F8" s="69" t="s">
        <v>86</v>
      </c>
      <c r="G8" s="69" t="s">
        <v>103</v>
      </c>
      <c r="H8" s="69" t="s">
        <v>315</v>
      </c>
      <c r="I8" s="69" t="s">
        <v>382</v>
      </c>
      <c r="J8" s="69" t="s">
        <v>383</v>
      </c>
      <c r="K8" s="69"/>
      <c r="L8" s="69"/>
      <c r="M8" s="69"/>
      <c r="N8" s="69"/>
      <c r="O8" s="69"/>
      <c r="P8" s="69"/>
    </row>
    <row r="9" spans="1:16" ht="43.2">
      <c r="A9" s="68" t="s">
        <v>122</v>
      </c>
      <c r="B9" s="72" t="s">
        <v>89</v>
      </c>
      <c r="C9" s="69" t="s">
        <v>384</v>
      </c>
      <c r="D9" s="72" t="s">
        <v>76</v>
      </c>
      <c r="E9" s="69" t="s">
        <v>385</v>
      </c>
      <c r="F9" s="69" t="s">
        <v>95</v>
      </c>
      <c r="G9" s="69" t="s">
        <v>386</v>
      </c>
      <c r="H9" s="69" t="s">
        <v>387</v>
      </c>
      <c r="I9" s="69" t="s">
        <v>388</v>
      </c>
      <c r="J9" s="69" t="s">
        <v>389</v>
      </c>
      <c r="K9" s="69"/>
      <c r="L9" s="69"/>
      <c r="M9" s="69"/>
      <c r="N9" s="69"/>
      <c r="O9" s="69"/>
      <c r="P9" s="69"/>
    </row>
    <row r="10" spans="1:16" ht="43.2">
      <c r="A10" s="68" t="s">
        <v>124</v>
      </c>
      <c r="B10" s="72" t="s">
        <v>88</v>
      </c>
      <c r="C10" s="69" t="s">
        <v>390</v>
      </c>
      <c r="D10" s="72" t="s">
        <v>76</v>
      </c>
      <c r="E10" s="69" t="s">
        <v>391</v>
      </c>
      <c r="F10" s="69" t="s">
        <v>368</v>
      </c>
      <c r="G10" s="69" t="s">
        <v>392</v>
      </c>
      <c r="H10" s="69" t="s">
        <v>393</v>
      </c>
      <c r="I10" s="69" t="s">
        <v>394</v>
      </c>
      <c r="J10" s="69"/>
      <c r="K10" s="69"/>
      <c r="L10" s="69"/>
      <c r="M10" s="69"/>
      <c r="N10" s="69"/>
      <c r="O10" s="69"/>
      <c r="P10" s="69"/>
    </row>
    <row r="11" spans="1:16" ht="43.2">
      <c r="A11" s="68" t="s">
        <v>104</v>
      </c>
      <c r="B11" s="72" t="s">
        <v>91</v>
      </c>
      <c r="C11" s="69" t="s">
        <v>395</v>
      </c>
      <c r="D11" s="72" t="s">
        <v>76</v>
      </c>
      <c r="E11" s="69" t="s">
        <v>396</v>
      </c>
      <c r="F11" s="69" t="s">
        <v>397</v>
      </c>
      <c r="G11" s="69" t="s">
        <v>398</v>
      </c>
      <c r="H11" s="69" t="s">
        <v>399</v>
      </c>
      <c r="I11" s="69" t="s">
        <v>400</v>
      </c>
      <c r="J11" s="69"/>
      <c r="K11" s="69"/>
      <c r="L11" s="69"/>
      <c r="M11" s="69"/>
      <c r="N11" s="69"/>
      <c r="O11" s="69"/>
      <c r="P11" s="69"/>
    </row>
    <row r="12" spans="1:16" ht="43.2">
      <c r="A12" s="68" t="s">
        <v>318</v>
      </c>
      <c r="B12" s="72" t="s">
        <v>111</v>
      </c>
      <c r="C12" s="69" t="s">
        <v>401</v>
      </c>
      <c r="D12" s="72" t="s">
        <v>76</v>
      </c>
      <c r="E12" s="69" t="s">
        <v>385</v>
      </c>
      <c r="F12" s="69" t="s">
        <v>347</v>
      </c>
      <c r="G12" s="69" t="s">
        <v>349</v>
      </c>
      <c r="H12" s="69" t="s">
        <v>402</v>
      </c>
      <c r="I12" s="69" t="s">
        <v>403</v>
      </c>
      <c r="J12" s="69" t="s">
        <v>404</v>
      </c>
      <c r="K12" s="69"/>
      <c r="L12" s="69"/>
      <c r="M12" s="69"/>
      <c r="N12" s="69"/>
      <c r="O12" s="69"/>
      <c r="P12" s="69"/>
    </row>
    <row r="13" spans="1:16" ht="43.2">
      <c r="A13" s="68" t="s">
        <v>321</v>
      </c>
      <c r="B13" s="72" t="s">
        <v>106</v>
      </c>
      <c r="C13" s="69" t="s">
        <v>405</v>
      </c>
      <c r="D13" s="72" t="s">
        <v>76</v>
      </c>
      <c r="E13" s="69" t="s">
        <v>406</v>
      </c>
      <c r="F13" s="69" t="s">
        <v>95</v>
      </c>
      <c r="G13" s="69" t="s">
        <v>107</v>
      </c>
      <c r="H13" s="69" t="s">
        <v>407</v>
      </c>
      <c r="I13" s="69" t="s">
        <v>408</v>
      </c>
      <c r="J13" s="69" t="s">
        <v>409</v>
      </c>
      <c r="K13" s="69"/>
      <c r="L13" s="69"/>
      <c r="M13" s="69"/>
      <c r="N13" s="69"/>
      <c r="O13" s="69"/>
      <c r="P13" s="69" t="s">
        <v>410</v>
      </c>
    </row>
    <row r="14" spans="1:16" ht="43.2">
      <c r="A14" s="68" t="s">
        <v>411</v>
      </c>
      <c r="B14" s="72" t="s">
        <v>102</v>
      </c>
      <c r="C14" s="69" t="s">
        <v>405</v>
      </c>
      <c r="D14" s="72" t="s">
        <v>76</v>
      </c>
      <c r="E14" s="69"/>
      <c r="F14" s="69" t="s">
        <v>95</v>
      </c>
      <c r="G14" s="69" t="s">
        <v>107</v>
      </c>
      <c r="H14" s="69" t="s">
        <v>412</v>
      </c>
      <c r="I14" s="69" t="s">
        <v>413</v>
      </c>
      <c r="J14" s="69"/>
      <c r="K14" s="69"/>
      <c r="L14" s="69"/>
      <c r="M14" s="69"/>
      <c r="N14" s="69"/>
      <c r="O14" s="69"/>
      <c r="P14" s="69"/>
    </row>
    <row r="15" spans="1:16" ht="57.6">
      <c r="A15" s="68" t="s">
        <v>108</v>
      </c>
      <c r="B15" s="72" t="s">
        <v>91</v>
      </c>
      <c r="C15" s="69" t="s">
        <v>414</v>
      </c>
      <c r="D15" s="72" t="s">
        <v>76</v>
      </c>
      <c r="E15" s="69" t="s">
        <v>415</v>
      </c>
      <c r="F15" s="69" t="s">
        <v>416</v>
      </c>
      <c r="G15" s="69" t="s">
        <v>417</v>
      </c>
      <c r="H15" s="69" t="s">
        <v>418</v>
      </c>
      <c r="I15" s="69" t="s">
        <v>419</v>
      </c>
      <c r="J15" s="69"/>
      <c r="K15" s="69"/>
      <c r="L15" s="69"/>
      <c r="M15" s="69"/>
      <c r="N15" s="69"/>
      <c r="O15" s="69"/>
      <c r="P15" s="69"/>
    </row>
    <row r="16" spans="1:16" ht="43.2">
      <c r="A16" s="68" t="s">
        <v>110</v>
      </c>
      <c r="B16" s="72" t="s">
        <v>89</v>
      </c>
      <c r="C16" s="69" t="s">
        <v>420</v>
      </c>
      <c r="D16" s="72" t="s">
        <v>76</v>
      </c>
      <c r="E16" s="69"/>
      <c r="F16" s="69" t="s">
        <v>90</v>
      </c>
      <c r="G16" s="69" t="s">
        <v>421</v>
      </c>
      <c r="H16" s="69" t="s">
        <v>422</v>
      </c>
      <c r="I16" s="69" t="s">
        <v>423</v>
      </c>
      <c r="J16" s="69"/>
      <c r="K16" s="69"/>
      <c r="L16" s="69"/>
      <c r="M16" s="69"/>
      <c r="N16" s="69"/>
      <c r="O16" s="69"/>
      <c r="P16" s="69"/>
    </row>
    <row r="17" spans="1:16" ht="43.2">
      <c r="A17" s="68" t="s">
        <v>424</v>
      </c>
      <c r="B17" s="72" t="s">
        <v>111</v>
      </c>
      <c r="C17" s="69" t="s">
        <v>112</v>
      </c>
      <c r="D17" s="72" t="s">
        <v>76</v>
      </c>
      <c r="E17" s="69"/>
      <c r="F17" s="69" t="s">
        <v>299</v>
      </c>
      <c r="G17" s="69" t="s">
        <v>425</v>
      </c>
      <c r="H17" s="69" t="s">
        <v>426</v>
      </c>
      <c r="I17" s="69" t="s">
        <v>427</v>
      </c>
      <c r="J17" s="69"/>
      <c r="K17" s="69"/>
      <c r="L17" s="69"/>
      <c r="M17" s="69"/>
      <c r="N17" s="69"/>
      <c r="O17" s="69"/>
      <c r="P17" s="69"/>
    </row>
    <row r="18" spans="1:16" ht="57.6">
      <c r="A18" s="68" t="s">
        <v>138</v>
      </c>
      <c r="B18" s="72" t="s">
        <v>85</v>
      </c>
      <c r="C18" s="69" t="s">
        <v>139</v>
      </c>
      <c r="D18" s="72" t="s">
        <v>76</v>
      </c>
      <c r="E18" s="69" t="s">
        <v>428</v>
      </c>
      <c r="F18" s="69" t="s">
        <v>429</v>
      </c>
      <c r="G18" s="69" t="s">
        <v>430</v>
      </c>
      <c r="H18" s="69" t="s">
        <v>431</v>
      </c>
      <c r="I18" s="69" t="s">
        <v>432</v>
      </c>
      <c r="J18" s="69" t="s">
        <v>433</v>
      </c>
      <c r="K18" s="69" t="s">
        <v>434</v>
      </c>
      <c r="L18" s="69"/>
      <c r="M18" s="69"/>
      <c r="N18" s="69"/>
      <c r="O18" s="69"/>
      <c r="P18" s="69"/>
    </row>
    <row r="19" spans="1:16" ht="129.6">
      <c r="A19" s="68" t="s">
        <v>325</v>
      </c>
      <c r="B19" s="72" t="s">
        <v>91</v>
      </c>
      <c r="C19" s="69" t="s">
        <v>435</v>
      </c>
      <c r="D19" s="72" t="s">
        <v>76</v>
      </c>
      <c r="E19" s="69" t="s">
        <v>436</v>
      </c>
      <c r="F19" s="69" t="s">
        <v>437</v>
      </c>
      <c r="G19" s="69" t="s">
        <v>438</v>
      </c>
      <c r="H19" s="69" t="s">
        <v>439</v>
      </c>
      <c r="I19" s="69" t="s">
        <v>440</v>
      </c>
      <c r="J19" s="69" t="s">
        <v>441</v>
      </c>
      <c r="K19" s="69" t="s">
        <v>442</v>
      </c>
      <c r="L19" s="69" t="s">
        <v>443</v>
      </c>
      <c r="M19" s="69"/>
      <c r="N19" s="69"/>
      <c r="O19" s="69"/>
      <c r="P19" s="69"/>
    </row>
    <row r="20" spans="1:16" ht="57.6">
      <c r="A20" s="68" t="s">
        <v>140</v>
      </c>
      <c r="B20" s="72" t="s">
        <v>91</v>
      </c>
      <c r="C20" s="69" t="s">
        <v>444</v>
      </c>
      <c r="D20" s="72" t="s">
        <v>76</v>
      </c>
      <c r="E20" s="69" t="s">
        <v>445</v>
      </c>
      <c r="F20" s="69" t="s">
        <v>446</v>
      </c>
      <c r="G20" s="69" t="s">
        <v>330</v>
      </c>
      <c r="H20" s="69" t="s">
        <v>447</v>
      </c>
      <c r="I20" s="69" t="s">
        <v>448</v>
      </c>
      <c r="J20" s="69" t="s">
        <v>449</v>
      </c>
      <c r="K20" s="69" t="s">
        <v>450</v>
      </c>
      <c r="L20" s="69" t="s">
        <v>451</v>
      </c>
      <c r="M20" s="69" t="s">
        <v>452</v>
      </c>
      <c r="N20" s="69"/>
      <c r="O20" s="69"/>
      <c r="P20" s="69"/>
    </row>
    <row r="21" spans="1:16" ht="144">
      <c r="A21" s="68" t="s">
        <v>141</v>
      </c>
      <c r="B21" s="72" t="s">
        <v>91</v>
      </c>
      <c r="C21" s="69" t="s">
        <v>453</v>
      </c>
      <c r="D21" s="72" t="s">
        <v>76</v>
      </c>
      <c r="E21" s="69" t="s">
        <v>454</v>
      </c>
      <c r="F21" s="69" t="s">
        <v>455</v>
      </c>
      <c r="G21" s="69" t="s">
        <v>456</v>
      </c>
      <c r="H21" s="69" t="s">
        <v>457</v>
      </c>
      <c r="I21" s="69" t="s">
        <v>458</v>
      </c>
      <c r="J21" s="69" t="s">
        <v>459</v>
      </c>
      <c r="K21" s="69" t="s">
        <v>460</v>
      </c>
      <c r="L21" s="69"/>
      <c r="M21" s="69"/>
      <c r="N21" s="69"/>
      <c r="O21" s="69"/>
      <c r="P21" s="69"/>
    </row>
    <row r="22" spans="1:16" ht="57.6">
      <c r="A22" s="68" t="s">
        <v>142</v>
      </c>
      <c r="B22" s="72" t="s">
        <v>111</v>
      </c>
      <c r="C22" s="69" t="s">
        <v>143</v>
      </c>
      <c r="D22" s="72" t="s">
        <v>76</v>
      </c>
      <c r="E22" s="69" t="s">
        <v>461</v>
      </c>
      <c r="F22" s="69" t="s">
        <v>462</v>
      </c>
      <c r="G22" s="69" t="s">
        <v>463</v>
      </c>
      <c r="H22" s="69" t="s">
        <v>464</v>
      </c>
      <c r="I22" s="69" t="s">
        <v>465</v>
      </c>
      <c r="J22" s="69" t="s">
        <v>466</v>
      </c>
      <c r="K22" s="69" t="s">
        <v>467</v>
      </c>
      <c r="L22" s="69"/>
      <c r="M22" s="69"/>
      <c r="N22" s="69"/>
      <c r="O22" s="69"/>
      <c r="P22" s="69"/>
    </row>
    <row r="23" spans="1:16" ht="100.8">
      <c r="A23" s="68" t="s">
        <v>322</v>
      </c>
      <c r="B23" s="72" t="s">
        <v>85</v>
      </c>
      <c r="C23" s="69" t="s">
        <v>468</v>
      </c>
      <c r="D23" s="72" t="s">
        <v>76</v>
      </c>
      <c r="E23" s="69" t="s">
        <v>469</v>
      </c>
      <c r="F23" s="69" t="s">
        <v>333</v>
      </c>
      <c r="G23" s="69" t="s">
        <v>470</v>
      </c>
      <c r="H23" s="69" t="s">
        <v>471</v>
      </c>
      <c r="I23" s="69" t="s">
        <v>472</v>
      </c>
      <c r="J23" s="69" t="s">
        <v>473</v>
      </c>
      <c r="K23" s="69" t="s">
        <v>474</v>
      </c>
      <c r="L23" s="69" t="s">
        <v>475</v>
      </c>
      <c r="M23" s="69" t="s">
        <v>476</v>
      </c>
      <c r="N23" s="69" t="s">
        <v>477</v>
      </c>
      <c r="O23" s="69"/>
      <c r="P23" s="69"/>
    </row>
    <row r="24" spans="1:16" ht="115.2">
      <c r="A24" s="68" t="s">
        <v>126</v>
      </c>
      <c r="B24" s="72" t="s">
        <v>91</v>
      </c>
      <c r="C24" s="69" t="s">
        <v>478</v>
      </c>
      <c r="D24" s="72" t="s">
        <v>76</v>
      </c>
      <c r="E24" s="69" t="s">
        <v>479</v>
      </c>
      <c r="F24" s="69" t="s">
        <v>437</v>
      </c>
      <c r="G24" s="69" t="s">
        <v>438</v>
      </c>
      <c r="H24" s="69" t="s">
        <v>439</v>
      </c>
      <c r="I24" s="69" t="s">
        <v>480</v>
      </c>
      <c r="J24" s="69" t="s">
        <v>481</v>
      </c>
      <c r="K24" s="69" t="s">
        <v>482</v>
      </c>
      <c r="L24" s="69" t="s">
        <v>483</v>
      </c>
      <c r="M24" s="69"/>
      <c r="N24" s="69"/>
      <c r="O24" s="69"/>
      <c r="P24" s="69"/>
    </row>
    <row r="25" spans="1:16" ht="72">
      <c r="A25" s="68" t="s">
        <v>323</v>
      </c>
      <c r="B25" s="72" t="s">
        <v>111</v>
      </c>
      <c r="C25" s="69" t="s">
        <v>484</v>
      </c>
      <c r="D25" s="72" t="s">
        <v>76</v>
      </c>
      <c r="E25" s="69" t="s">
        <v>485</v>
      </c>
      <c r="F25" s="69" t="s">
        <v>299</v>
      </c>
      <c r="G25" s="69" t="s">
        <v>331</v>
      </c>
      <c r="H25" s="69" t="s">
        <v>486</v>
      </c>
      <c r="I25" s="69" t="s">
        <v>487</v>
      </c>
      <c r="J25" s="71" t="s">
        <v>488</v>
      </c>
      <c r="K25" s="69" t="s">
        <v>489</v>
      </c>
      <c r="L25" s="69" t="s">
        <v>490</v>
      </c>
      <c r="M25" s="69" t="s">
        <v>491</v>
      </c>
      <c r="N25" s="69"/>
      <c r="O25" s="69"/>
      <c r="P25" s="69"/>
    </row>
    <row r="26" spans="1:16" ht="43.2">
      <c r="A26" s="68" t="s">
        <v>127</v>
      </c>
      <c r="B26" s="72" t="s">
        <v>89</v>
      </c>
      <c r="C26" s="69" t="s">
        <v>492</v>
      </c>
      <c r="D26" s="72" t="s">
        <v>76</v>
      </c>
      <c r="E26" s="69"/>
      <c r="F26" s="69" t="s">
        <v>493</v>
      </c>
      <c r="G26" s="69" t="s">
        <v>494</v>
      </c>
      <c r="H26" s="69" t="s">
        <v>495</v>
      </c>
      <c r="I26" s="69" t="s">
        <v>496</v>
      </c>
      <c r="J26" s="69"/>
      <c r="K26" s="69"/>
      <c r="L26" s="69"/>
      <c r="M26" s="69"/>
      <c r="N26" s="69"/>
      <c r="O26" s="69"/>
      <c r="P26" s="69"/>
    </row>
    <row r="27" spans="1:16" ht="86.4">
      <c r="A27" s="68" t="s">
        <v>128</v>
      </c>
      <c r="B27" s="72" t="s">
        <v>91</v>
      </c>
      <c r="C27" s="69" t="s">
        <v>497</v>
      </c>
      <c r="D27" s="72" t="s">
        <v>76</v>
      </c>
      <c r="E27" s="69" t="s">
        <v>498</v>
      </c>
      <c r="F27" s="69" t="s">
        <v>493</v>
      </c>
      <c r="G27" s="69" t="s">
        <v>499</v>
      </c>
      <c r="H27" s="69" t="s">
        <v>500</v>
      </c>
      <c r="I27" s="69" t="s">
        <v>501</v>
      </c>
      <c r="J27" s="69" t="s">
        <v>502</v>
      </c>
      <c r="K27" s="69"/>
      <c r="L27" s="69"/>
      <c r="M27" s="69"/>
      <c r="N27" s="69"/>
      <c r="O27" s="69"/>
      <c r="P27" s="69"/>
    </row>
    <row r="28" spans="1:16" ht="100.8">
      <c r="A28" s="68" t="s">
        <v>129</v>
      </c>
      <c r="B28" s="72" t="s">
        <v>85</v>
      </c>
      <c r="C28" s="69" t="s">
        <v>503</v>
      </c>
      <c r="D28" s="72" t="s">
        <v>76</v>
      </c>
      <c r="E28" s="69" t="s">
        <v>504</v>
      </c>
      <c r="F28" s="69" t="s">
        <v>493</v>
      </c>
      <c r="G28" s="69" t="s">
        <v>505</v>
      </c>
      <c r="H28" s="69" t="s">
        <v>506</v>
      </c>
      <c r="I28" s="69" t="s">
        <v>507</v>
      </c>
      <c r="J28" s="69" t="s">
        <v>508</v>
      </c>
      <c r="K28" s="69" t="s">
        <v>509</v>
      </c>
      <c r="L28" s="69" t="s">
        <v>510</v>
      </c>
      <c r="M28" s="69" t="s">
        <v>511</v>
      </c>
      <c r="N28" s="69" t="s">
        <v>512</v>
      </c>
      <c r="O28" s="69"/>
      <c r="P28" s="69"/>
    </row>
    <row r="29" spans="1:16" ht="144">
      <c r="A29" s="68" t="s">
        <v>324</v>
      </c>
      <c r="B29" s="72" t="s">
        <v>89</v>
      </c>
      <c r="C29" s="69" t="s">
        <v>513</v>
      </c>
      <c r="D29" s="72" t="s">
        <v>76</v>
      </c>
      <c r="E29" s="69" t="s">
        <v>514</v>
      </c>
      <c r="F29" s="69" t="s">
        <v>493</v>
      </c>
      <c r="G29" s="69" t="s">
        <v>505</v>
      </c>
      <c r="H29" s="69" t="s">
        <v>515</v>
      </c>
      <c r="I29" s="69" t="s">
        <v>458</v>
      </c>
      <c r="J29" s="69" t="s">
        <v>459</v>
      </c>
      <c r="K29" s="69" t="s">
        <v>460</v>
      </c>
      <c r="L29" s="69"/>
      <c r="M29" s="69"/>
      <c r="N29" s="69"/>
      <c r="O29" s="69"/>
      <c r="P29" s="69"/>
    </row>
    <row r="30" spans="1:16" ht="72">
      <c r="A30" s="68" t="s">
        <v>131</v>
      </c>
      <c r="B30" s="72" t="s">
        <v>89</v>
      </c>
      <c r="C30" s="69" t="s">
        <v>516</v>
      </c>
      <c r="D30" s="72" t="s">
        <v>76</v>
      </c>
      <c r="E30" s="69" t="s">
        <v>517</v>
      </c>
      <c r="F30" s="69" t="s">
        <v>493</v>
      </c>
      <c r="G30" s="69" t="s">
        <v>518</v>
      </c>
      <c r="H30" s="69" t="s">
        <v>519</v>
      </c>
      <c r="I30" s="69" t="s">
        <v>520</v>
      </c>
      <c r="J30" s="69" t="s">
        <v>521</v>
      </c>
      <c r="K30" s="69" t="s">
        <v>522</v>
      </c>
      <c r="L30" s="69" t="s">
        <v>523</v>
      </c>
      <c r="M30" s="69"/>
      <c r="N30" s="69"/>
      <c r="O30" s="69"/>
      <c r="P30" s="69"/>
    </row>
    <row r="31" spans="1:16" ht="72">
      <c r="A31" s="68" t="s">
        <v>132</v>
      </c>
      <c r="B31" s="72" t="s">
        <v>89</v>
      </c>
      <c r="C31" s="69" t="s">
        <v>524</v>
      </c>
      <c r="D31" s="72" t="s">
        <v>76</v>
      </c>
      <c r="E31" s="69" t="s">
        <v>525</v>
      </c>
      <c r="F31" s="69" t="s">
        <v>429</v>
      </c>
      <c r="G31" s="69" t="s">
        <v>526</v>
      </c>
      <c r="H31" s="69" t="s">
        <v>527</v>
      </c>
      <c r="I31" s="69" t="s">
        <v>528</v>
      </c>
      <c r="J31" s="69"/>
      <c r="K31" s="69"/>
      <c r="L31" s="69"/>
      <c r="M31" s="69"/>
      <c r="N31" s="69"/>
      <c r="O31" s="69"/>
      <c r="P31" s="69"/>
    </row>
    <row r="32" spans="1:16" ht="72">
      <c r="A32" s="68" t="s">
        <v>133</v>
      </c>
      <c r="B32" s="72" t="s">
        <v>111</v>
      </c>
      <c r="C32" s="69" t="s">
        <v>529</v>
      </c>
      <c r="D32" s="72" t="s">
        <v>76</v>
      </c>
      <c r="E32" s="69" t="s">
        <v>530</v>
      </c>
      <c r="F32" s="69" t="s">
        <v>531</v>
      </c>
      <c r="G32" s="69" t="s">
        <v>331</v>
      </c>
      <c r="H32" s="69" t="s">
        <v>439</v>
      </c>
      <c r="I32" s="69" t="s">
        <v>532</v>
      </c>
      <c r="J32" s="69" t="s">
        <v>533</v>
      </c>
      <c r="K32" s="69" t="s">
        <v>534</v>
      </c>
      <c r="L32" s="69"/>
      <c r="M32" s="69"/>
      <c r="N32" s="69"/>
      <c r="O32" s="69"/>
      <c r="P32" s="69"/>
    </row>
    <row r="33" spans="1:16" ht="100.8">
      <c r="A33" s="68" t="s">
        <v>134</v>
      </c>
      <c r="B33" s="72" t="s">
        <v>89</v>
      </c>
      <c r="C33" s="69" t="s">
        <v>535</v>
      </c>
      <c r="D33" s="72" t="s">
        <v>76</v>
      </c>
      <c r="E33" s="69" t="s">
        <v>536</v>
      </c>
      <c r="F33" s="69" t="s">
        <v>493</v>
      </c>
      <c r="G33" s="69" t="s">
        <v>518</v>
      </c>
      <c r="H33" s="69" t="s">
        <v>537</v>
      </c>
      <c r="I33" s="69" t="s">
        <v>538</v>
      </c>
      <c r="J33" s="69" t="s">
        <v>539</v>
      </c>
      <c r="K33" s="69" t="s">
        <v>540</v>
      </c>
      <c r="L33" s="69" t="s">
        <v>541</v>
      </c>
      <c r="M33" s="69" t="s">
        <v>542</v>
      </c>
      <c r="N33" s="69"/>
      <c r="O33" s="69"/>
      <c r="P33" s="69"/>
    </row>
    <row r="34" spans="1:16" ht="43.2">
      <c r="A34" s="68" t="s">
        <v>135</v>
      </c>
      <c r="B34" s="72" t="s">
        <v>85</v>
      </c>
      <c r="C34" s="69" t="s">
        <v>543</v>
      </c>
      <c r="D34" s="72" t="s">
        <v>76</v>
      </c>
      <c r="E34" s="69" t="s">
        <v>544</v>
      </c>
      <c r="F34" s="69" t="s">
        <v>545</v>
      </c>
      <c r="G34" s="69" t="s">
        <v>546</v>
      </c>
      <c r="H34" s="69" t="s">
        <v>547</v>
      </c>
      <c r="I34" s="69" t="s">
        <v>548</v>
      </c>
      <c r="J34" s="69" t="s">
        <v>549</v>
      </c>
      <c r="K34" s="69"/>
      <c r="L34" s="69"/>
      <c r="M34" s="69"/>
      <c r="N34" s="69"/>
      <c r="O34" s="69"/>
      <c r="P34" s="69" t="s">
        <v>550</v>
      </c>
    </row>
    <row r="35" spans="1:16" ht="43.2">
      <c r="A35" s="68" t="s">
        <v>136</v>
      </c>
      <c r="B35" s="72" t="s">
        <v>91</v>
      </c>
      <c r="C35" s="69" t="s">
        <v>551</v>
      </c>
      <c r="D35" s="72" t="s">
        <v>76</v>
      </c>
      <c r="E35" s="69" t="s">
        <v>552</v>
      </c>
      <c r="F35" s="69" t="s">
        <v>397</v>
      </c>
      <c r="G35" s="69" t="s">
        <v>438</v>
      </c>
      <c r="H35" s="69" t="s">
        <v>553</v>
      </c>
      <c r="I35" s="69" t="s">
        <v>554</v>
      </c>
      <c r="J35" s="69" t="s">
        <v>555</v>
      </c>
      <c r="K35" s="69" t="s">
        <v>556</v>
      </c>
      <c r="L35" s="69"/>
      <c r="M35" s="69"/>
      <c r="N35" s="69"/>
      <c r="O35" s="69"/>
      <c r="P35" s="69" t="s">
        <v>550</v>
      </c>
    </row>
    <row r="36" spans="1:16" ht="100.8">
      <c r="A36" s="68" t="s">
        <v>151</v>
      </c>
      <c r="B36" s="72" t="s">
        <v>85</v>
      </c>
      <c r="C36" s="69" t="s">
        <v>152</v>
      </c>
      <c r="D36" s="72" t="s">
        <v>76</v>
      </c>
      <c r="E36" s="69" t="s">
        <v>153</v>
      </c>
      <c r="F36" s="69" t="s">
        <v>545</v>
      </c>
      <c r="G36" s="69" t="s">
        <v>546</v>
      </c>
      <c r="H36" s="69" t="s">
        <v>154</v>
      </c>
      <c r="I36" s="69" t="s">
        <v>557</v>
      </c>
      <c r="J36" s="69" t="s">
        <v>449</v>
      </c>
      <c r="K36" s="69" t="s">
        <v>558</v>
      </c>
      <c r="L36" s="69" t="s">
        <v>451</v>
      </c>
      <c r="M36" s="69" t="s">
        <v>452</v>
      </c>
      <c r="N36" s="69"/>
      <c r="O36" s="69"/>
      <c r="P36" s="69"/>
    </row>
    <row r="37" spans="1:16" ht="43.2">
      <c r="A37" s="68" t="s">
        <v>156</v>
      </c>
      <c r="B37" s="72" t="s">
        <v>85</v>
      </c>
      <c r="C37" s="69" t="s">
        <v>157</v>
      </c>
      <c r="D37" s="72" t="s">
        <v>76</v>
      </c>
      <c r="E37" s="69" t="s">
        <v>158</v>
      </c>
      <c r="F37" s="69" t="s">
        <v>95</v>
      </c>
      <c r="G37" s="69" t="s">
        <v>546</v>
      </c>
      <c r="H37" s="69" t="s">
        <v>159</v>
      </c>
      <c r="I37" s="69" t="s">
        <v>160</v>
      </c>
      <c r="J37" s="69" t="s">
        <v>155</v>
      </c>
      <c r="K37" s="69"/>
      <c r="L37" s="69"/>
      <c r="M37" s="69"/>
      <c r="N37" s="69"/>
      <c r="O37" s="69"/>
      <c r="P37" s="69"/>
    </row>
    <row r="38" spans="1:16" ht="43.2">
      <c r="A38" s="68" t="s">
        <v>148</v>
      </c>
      <c r="B38" s="72" t="s">
        <v>89</v>
      </c>
      <c r="C38" s="69" t="s">
        <v>559</v>
      </c>
      <c r="D38" s="72" t="s">
        <v>76</v>
      </c>
      <c r="E38" s="69"/>
      <c r="F38" s="69" t="s">
        <v>493</v>
      </c>
      <c r="G38" s="69" t="s">
        <v>560</v>
      </c>
      <c r="H38" s="69" t="s">
        <v>561</v>
      </c>
      <c r="I38" s="69" t="s">
        <v>562</v>
      </c>
      <c r="J38" s="69"/>
      <c r="K38" s="69"/>
      <c r="L38" s="69"/>
      <c r="M38" s="69"/>
      <c r="N38" s="69"/>
      <c r="O38" s="69"/>
      <c r="P38" s="69" t="s">
        <v>563</v>
      </c>
    </row>
    <row r="39" spans="1:16" ht="86.4">
      <c r="A39" s="68" t="s">
        <v>149</v>
      </c>
      <c r="B39" s="72" t="s">
        <v>91</v>
      </c>
      <c r="C39" s="69" t="s">
        <v>564</v>
      </c>
      <c r="D39" s="72" t="s">
        <v>76</v>
      </c>
      <c r="E39" s="69" t="s">
        <v>565</v>
      </c>
      <c r="F39" s="69" t="s">
        <v>437</v>
      </c>
      <c r="G39" s="69" t="s">
        <v>438</v>
      </c>
      <c r="H39" s="69" t="s">
        <v>439</v>
      </c>
      <c r="I39" s="69" t="s">
        <v>566</v>
      </c>
      <c r="J39" s="69" t="s">
        <v>567</v>
      </c>
      <c r="K39" s="69" t="s">
        <v>568</v>
      </c>
      <c r="L39" s="69" t="s">
        <v>569</v>
      </c>
      <c r="M39" s="69" t="s">
        <v>570</v>
      </c>
      <c r="N39" s="69"/>
      <c r="O39" s="69"/>
      <c r="P39" s="69"/>
    </row>
    <row r="40" spans="1:16" ht="86.4">
      <c r="A40" s="68" t="s">
        <v>150</v>
      </c>
      <c r="B40" s="72" t="s">
        <v>111</v>
      </c>
      <c r="C40" s="69" t="s">
        <v>571</v>
      </c>
      <c r="D40" s="72" t="s">
        <v>76</v>
      </c>
      <c r="E40" s="69" t="s">
        <v>572</v>
      </c>
      <c r="F40" s="69" t="s">
        <v>531</v>
      </c>
      <c r="G40" s="69" t="s">
        <v>331</v>
      </c>
      <c r="H40" s="69" t="s">
        <v>439</v>
      </c>
      <c r="I40" s="69" t="s">
        <v>573</v>
      </c>
      <c r="J40" s="69" t="s">
        <v>574</v>
      </c>
      <c r="K40" s="69" t="s">
        <v>575</v>
      </c>
      <c r="L40" s="69"/>
      <c r="M40" s="69"/>
      <c r="N40" s="69"/>
      <c r="O40" s="69"/>
      <c r="P40" s="69"/>
    </row>
    <row r="41" spans="1:16" ht="57.6">
      <c r="A41" s="68" t="s">
        <v>327</v>
      </c>
      <c r="B41" s="72" t="s">
        <v>89</v>
      </c>
      <c r="C41" s="69" t="s">
        <v>576</v>
      </c>
      <c r="D41" s="72" t="s">
        <v>76</v>
      </c>
      <c r="E41" s="69" t="s">
        <v>577</v>
      </c>
      <c r="F41" s="69" t="s">
        <v>333</v>
      </c>
      <c r="G41" s="69" t="s">
        <v>470</v>
      </c>
      <c r="H41" s="69" t="s">
        <v>578</v>
      </c>
      <c r="I41" s="69" t="s">
        <v>579</v>
      </c>
      <c r="J41" s="69" t="s">
        <v>580</v>
      </c>
      <c r="K41" s="69" t="s">
        <v>581</v>
      </c>
      <c r="L41" s="69" t="s">
        <v>582</v>
      </c>
      <c r="M41" s="69"/>
      <c r="N41" s="69"/>
      <c r="O41" s="69"/>
      <c r="P41" s="69" t="s">
        <v>583</v>
      </c>
    </row>
    <row r="42" spans="1:16" ht="57.6">
      <c r="A42" s="68" t="s">
        <v>145</v>
      </c>
      <c r="B42" s="72" t="s">
        <v>585</v>
      </c>
      <c r="C42" s="69" t="s">
        <v>584</v>
      </c>
      <c r="D42" s="72" t="s">
        <v>76</v>
      </c>
      <c r="E42" s="69" t="s">
        <v>586</v>
      </c>
      <c r="F42" s="69" t="s">
        <v>587</v>
      </c>
      <c r="G42" s="69" t="s">
        <v>588</v>
      </c>
      <c r="H42" s="69" t="s">
        <v>589</v>
      </c>
      <c r="I42" s="69" t="s">
        <v>590</v>
      </c>
      <c r="J42" s="69" t="s">
        <v>591</v>
      </c>
      <c r="K42" s="69" t="s">
        <v>592</v>
      </c>
      <c r="L42" s="69" t="s">
        <v>593</v>
      </c>
      <c r="M42" s="69" t="s">
        <v>594</v>
      </c>
      <c r="N42" s="69"/>
      <c r="O42" s="69"/>
      <c r="P42" s="69"/>
    </row>
    <row r="43" spans="1:16" ht="57.6">
      <c r="A43" s="68" t="s">
        <v>146</v>
      </c>
      <c r="B43" s="72" t="s">
        <v>91</v>
      </c>
      <c r="C43" s="69" t="s">
        <v>595</v>
      </c>
      <c r="D43" s="72" t="s">
        <v>76</v>
      </c>
      <c r="E43" s="69" t="s">
        <v>596</v>
      </c>
      <c r="F43" s="69" t="s">
        <v>115</v>
      </c>
      <c r="G43" s="69" t="s">
        <v>597</v>
      </c>
      <c r="H43" s="69" t="s">
        <v>598</v>
      </c>
      <c r="I43" s="69" t="s">
        <v>599</v>
      </c>
      <c r="J43" s="69" t="s">
        <v>600</v>
      </c>
      <c r="K43" s="69" t="s">
        <v>601</v>
      </c>
      <c r="L43" s="69" t="s">
        <v>602</v>
      </c>
      <c r="M43" s="69" t="s">
        <v>603</v>
      </c>
      <c r="N43" s="69" t="s">
        <v>604</v>
      </c>
      <c r="O43" s="69"/>
      <c r="P43" s="69"/>
    </row>
    <row r="44" spans="1:16" ht="43.2">
      <c r="A44" s="68" t="s">
        <v>147</v>
      </c>
      <c r="B44" s="72" t="s">
        <v>91</v>
      </c>
      <c r="C44" s="69" t="s">
        <v>605</v>
      </c>
      <c r="D44" s="72" t="s">
        <v>76</v>
      </c>
      <c r="E44" s="69" t="s">
        <v>606</v>
      </c>
      <c r="F44" s="69" t="s">
        <v>397</v>
      </c>
      <c r="G44" s="69" t="s">
        <v>607</v>
      </c>
      <c r="H44" s="69" t="s">
        <v>608</v>
      </c>
      <c r="I44" s="69" t="s">
        <v>609</v>
      </c>
      <c r="J44" s="69" t="s">
        <v>610</v>
      </c>
      <c r="K44" s="69"/>
      <c r="L44" s="69"/>
      <c r="M44" s="69"/>
      <c r="N44" s="69"/>
      <c r="O44" s="69"/>
      <c r="P44" s="69" t="s">
        <v>611</v>
      </c>
    </row>
    <row r="45" spans="1:16" ht="72">
      <c r="A45" s="68" t="s">
        <v>326</v>
      </c>
      <c r="B45" s="72" t="s">
        <v>91</v>
      </c>
      <c r="C45" s="69" t="s">
        <v>612</v>
      </c>
      <c r="D45" s="72" t="s">
        <v>76</v>
      </c>
      <c r="E45" s="69" t="s">
        <v>613</v>
      </c>
      <c r="F45" s="71" t="s">
        <v>77</v>
      </c>
      <c r="G45" s="69" t="s">
        <v>614</v>
      </c>
      <c r="H45" s="71" t="s">
        <v>615</v>
      </c>
      <c r="I45" s="69" t="s">
        <v>616</v>
      </c>
      <c r="J45" s="69" t="s">
        <v>617</v>
      </c>
      <c r="K45" s="69" t="s">
        <v>618</v>
      </c>
      <c r="L45" s="69" t="s">
        <v>619</v>
      </c>
      <c r="M45" s="69" t="s">
        <v>620</v>
      </c>
      <c r="N45" s="69" t="s">
        <v>621</v>
      </c>
      <c r="O45" s="69"/>
      <c r="P45" s="69"/>
    </row>
    <row r="46" spans="1:16" ht="72">
      <c r="A46" s="68" t="s">
        <v>196</v>
      </c>
      <c r="B46" s="72" t="s">
        <v>89</v>
      </c>
      <c r="C46" s="69" t="s">
        <v>197</v>
      </c>
      <c r="D46" s="72" t="s">
        <v>192</v>
      </c>
      <c r="E46" s="69" t="s">
        <v>622</v>
      </c>
      <c r="F46" s="69" t="s">
        <v>333</v>
      </c>
      <c r="G46" s="69" t="s">
        <v>369</v>
      </c>
      <c r="H46" s="69" t="s">
        <v>623</v>
      </c>
      <c r="I46" s="69" t="s">
        <v>624</v>
      </c>
      <c r="J46" s="69"/>
      <c r="K46" s="69"/>
      <c r="L46" s="69"/>
      <c r="M46" s="69"/>
      <c r="N46" s="69"/>
      <c r="O46" s="69"/>
      <c r="P46" s="69"/>
    </row>
    <row r="47" spans="1:16" ht="86.4">
      <c r="A47" s="68" t="s">
        <v>203</v>
      </c>
      <c r="B47" s="72" t="s">
        <v>89</v>
      </c>
      <c r="C47" s="69" t="s">
        <v>625</v>
      </c>
      <c r="D47" s="72" t="s">
        <v>76</v>
      </c>
      <c r="E47" s="69" t="s">
        <v>201</v>
      </c>
      <c r="F47" s="69" t="s">
        <v>333</v>
      </c>
      <c r="G47" s="69" t="s">
        <v>369</v>
      </c>
      <c r="H47" s="69" t="s">
        <v>202</v>
      </c>
      <c r="I47" s="69" t="s">
        <v>204</v>
      </c>
      <c r="J47" s="69"/>
      <c r="K47" s="69"/>
      <c r="L47" s="69"/>
      <c r="M47" s="69"/>
      <c r="N47" s="69"/>
      <c r="O47" s="69"/>
      <c r="P47" s="69"/>
    </row>
    <row r="48" spans="1:16" ht="86.4">
      <c r="A48" s="68" t="s">
        <v>205</v>
      </c>
      <c r="B48" s="72" t="s">
        <v>89</v>
      </c>
      <c r="C48" s="69" t="s">
        <v>625</v>
      </c>
      <c r="D48" s="72" t="s">
        <v>192</v>
      </c>
      <c r="E48" s="69" t="s">
        <v>201</v>
      </c>
      <c r="F48" s="69" t="s">
        <v>333</v>
      </c>
      <c r="G48" s="69" t="s">
        <v>369</v>
      </c>
      <c r="H48" s="69" t="s">
        <v>202</v>
      </c>
      <c r="I48" s="69" t="s">
        <v>204</v>
      </c>
      <c r="J48" s="69"/>
      <c r="K48" s="69"/>
      <c r="L48" s="69"/>
      <c r="M48" s="69"/>
      <c r="N48" s="69"/>
      <c r="O48" s="69"/>
      <c r="P48" s="69"/>
    </row>
    <row r="49" spans="1:16" ht="86.4">
      <c r="A49" s="68" t="s">
        <v>206</v>
      </c>
      <c r="B49" s="72" t="s">
        <v>89</v>
      </c>
      <c r="C49" s="69" t="s">
        <v>625</v>
      </c>
      <c r="D49" s="72" t="s">
        <v>222</v>
      </c>
      <c r="E49" s="69" t="s">
        <v>201</v>
      </c>
      <c r="F49" s="69" t="s">
        <v>95</v>
      </c>
      <c r="G49" s="69" t="s">
        <v>626</v>
      </c>
      <c r="H49" s="69" t="s">
        <v>202</v>
      </c>
      <c r="I49" s="69" t="s">
        <v>204</v>
      </c>
      <c r="J49" s="69"/>
      <c r="K49" s="69"/>
      <c r="L49" s="69"/>
      <c r="M49" s="69"/>
      <c r="N49" s="69"/>
      <c r="O49" s="69"/>
      <c r="P49" s="69"/>
    </row>
    <row r="50" spans="1:16" ht="57.6">
      <c r="A50" s="68" t="s">
        <v>328</v>
      </c>
      <c r="B50" s="72" t="s">
        <v>75</v>
      </c>
      <c r="C50" s="69" t="s">
        <v>207</v>
      </c>
      <c r="D50" s="72" t="s">
        <v>332</v>
      </c>
      <c r="E50" s="69" t="s">
        <v>627</v>
      </c>
      <c r="F50" s="69" t="s">
        <v>95</v>
      </c>
      <c r="G50" s="69" t="s">
        <v>628</v>
      </c>
      <c r="H50" s="69" t="s">
        <v>209</v>
      </c>
      <c r="I50" s="69" t="s">
        <v>208</v>
      </c>
      <c r="J50" s="69" t="s">
        <v>629</v>
      </c>
      <c r="K50" s="69"/>
      <c r="L50" s="69"/>
      <c r="M50" s="69"/>
      <c r="N50" s="69"/>
      <c r="O50" s="69"/>
      <c r="P50" s="69"/>
    </row>
    <row r="51" spans="1:16" ht="57.6">
      <c r="A51" s="68" t="s">
        <v>190</v>
      </c>
      <c r="B51" s="72" t="s">
        <v>102</v>
      </c>
      <c r="C51" s="69" t="s">
        <v>191</v>
      </c>
      <c r="D51" s="72" t="s">
        <v>192</v>
      </c>
      <c r="E51" s="69" t="s">
        <v>630</v>
      </c>
      <c r="F51" s="69" t="s">
        <v>95</v>
      </c>
      <c r="G51" s="69" t="s">
        <v>631</v>
      </c>
      <c r="H51" s="69" t="s">
        <v>632</v>
      </c>
      <c r="I51" s="69" t="s">
        <v>633</v>
      </c>
      <c r="J51" s="69"/>
      <c r="K51" s="69"/>
      <c r="L51" s="69"/>
      <c r="M51" s="69"/>
      <c r="N51" s="69"/>
      <c r="O51" s="69"/>
      <c r="P51" s="69"/>
    </row>
    <row r="52" spans="1:16" ht="43.2">
      <c r="A52" s="68" t="s">
        <v>194</v>
      </c>
      <c r="B52" s="72" t="s">
        <v>585</v>
      </c>
      <c r="C52" s="69" t="s">
        <v>634</v>
      </c>
      <c r="D52" s="72" t="s">
        <v>76</v>
      </c>
      <c r="E52" s="69"/>
      <c r="F52" s="69" t="s">
        <v>113</v>
      </c>
      <c r="G52" s="69" t="s">
        <v>635</v>
      </c>
      <c r="H52" s="69" t="s">
        <v>636</v>
      </c>
      <c r="I52" s="69" t="s">
        <v>637</v>
      </c>
      <c r="J52" s="69"/>
      <c r="K52" s="69"/>
      <c r="L52" s="69"/>
      <c r="M52" s="69"/>
      <c r="N52" s="69"/>
      <c r="O52" s="69"/>
      <c r="P52" s="69"/>
    </row>
    <row r="53" spans="1:16" ht="43.2">
      <c r="A53" s="68" t="s">
        <v>195</v>
      </c>
      <c r="B53" s="72" t="s">
        <v>91</v>
      </c>
      <c r="C53" s="69" t="s">
        <v>638</v>
      </c>
      <c r="D53" s="72" t="s">
        <v>76</v>
      </c>
      <c r="E53" s="69" t="s">
        <v>639</v>
      </c>
      <c r="F53" s="69" t="s">
        <v>640</v>
      </c>
      <c r="G53" s="69" t="s">
        <v>641</v>
      </c>
      <c r="H53" s="69" t="s">
        <v>642</v>
      </c>
      <c r="I53" s="69" t="s">
        <v>643</v>
      </c>
      <c r="J53" s="69"/>
      <c r="K53" s="69"/>
      <c r="L53" s="69"/>
      <c r="M53" s="69"/>
      <c r="N53" s="69"/>
      <c r="O53" s="69"/>
      <c r="P53" s="69"/>
    </row>
    <row r="54" spans="1:16" ht="57.6">
      <c r="A54" s="68" t="s">
        <v>161</v>
      </c>
      <c r="B54" s="72" t="s">
        <v>102</v>
      </c>
      <c r="C54" s="69" t="s">
        <v>644</v>
      </c>
      <c r="D54" s="72" t="s">
        <v>98</v>
      </c>
      <c r="E54" s="69" t="s">
        <v>162</v>
      </c>
      <c r="F54" s="69" t="s">
        <v>86</v>
      </c>
      <c r="G54" s="69" t="s">
        <v>645</v>
      </c>
      <c r="H54" s="69" t="s">
        <v>646</v>
      </c>
      <c r="I54" s="69" t="s">
        <v>647</v>
      </c>
      <c r="J54" s="69" t="s">
        <v>648</v>
      </c>
      <c r="K54" s="69" t="s">
        <v>649</v>
      </c>
      <c r="L54" s="69"/>
      <c r="M54" s="69"/>
      <c r="N54" s="69"/>
      <c r="O54" s="69"/>
      <c r="P54" s="69"/>
    </row>
    <row r="55" spans="1:16" ht="43.2">
      <c r="A55" s="68" t="s">
        <v>165</v>
      </c>
      <c r="B55" s="72" t="s">
        <v>91</v>
      </c>
      <c r="C55" s="69" t="s">
        <v>164</v>
      </c>
      <c r="D55" s="72" t="s">
        <v>83</v>
      </c>
      <c r="E55" s="69" t="s">
        <v>650</v>
      </c>
      <c r="F55" s="69" t="s">
        <v>90</v>
      </c>
      <c r="G55" s="69" t="s">
        <v>316</v>
      </c>
      <c r="H55" s="69" t="s">
        <v>651</v>
      </c>
      <c r="I55" s="69" t="s">
        <v>652</v>
      </c>
      <c r="J55" s="69"/>
      <c r="K55" s="69"/>
      <c r="L55" s="69"/>
      <c r="M55" s="69"/>
      <c r="N55" s="69"/>
      <c r="O55" s="69"/>
      <c r="P55" s="69"/>
    </row>
    <row r="56" spans="1:16" ht="43.2">
      <c r="A56" s="68" t="s">
        <v>167</v>
      </c>
      <c r="B56" s="72" t="s">
        <v>91</v>
      </c>
      <c r="C56" s="69" t="s">
        <v>164</v>
      </c>
      <c r="D56" s="72" t="s">
        <v>192</v>
      </c>
      <c r="E56" s="69" t="s">
        <v>650</v>
      </c>
      <c r="F56" s="69" t="s">
        <v>90</v>
      </c>
      <c r="G56" s="69" t="s">
        <v>316</v>
      </c>
      <c r="H56" s="69" t="s">
        <v>653</v>
      </c>
      <c r="I56" s="69" t="s">
        <v>654</v>
      </c>
      <c r="J56" s="69"/>
      <c r="K56" s="69"/>
      <c r="L56" s="69"/>
      <c r="M56" s="69"/>
      <c r="N56" s="69"/>
      <c r="O56" s="69"/>
      <c r="P56" s="69"/>
    </row>
    <row r="57" spans="1:16" ht="57.6">
      <c r="A57" s="68" t="s">
        <v>655</v>
      </c>
      <c r="B57" s="72" t="s">
        <v>91</v>
      </c>
      <c r="C57" s="69" t="s">
        <v>164</v>
      </c>
      <c r="D57" s="72" t="s">
        <v>656</v>
      </c>
      <c r="E57" s="69" t="s">
        <v>650</v>
      </c>
      <c r="F57" s="69" t="s">
        <v>90</v>
      </c>
      <c r="G57" s="69" t="s">
        <v>316</v>
      </c>
      <c r="H57" s="69" t="s">
        <v>657</v>
      </c>
      <c r="I57" s="69" t="s">
        <v>658</v>
      </c>
      <c r="J57" s="69"/>
      <c r="K57" s="69"/>
      <c r="L57" s="69"/>
      <c r="M57" s="69"/>
      <c r="N57" s="69"/>
      <c r="O57" s="69"/>
      <c r="P57" s="69"/>
    </row>
    <row r="58" spans="1:16" ht="72">
      <c r="A58" s="68" t="s">
        <v>210</v>
      </c>
      <c r="B58" s="72" t="s">
        <v>85</v>
      </c>
      <c r="C58" s="69" t="s">
        <v>659</v>
      </c>
      <c r="D58" s="72" t="s">
        <v>76</v>
      </c>
      <c r="E58" s="69" t="s">
        <v>660</v>
      </c>
      <c r="F58" s="69" t="s">
        <v>493</v>
      </c>
      <c r="G58" s="69" t="s">
        <v>661</v>
      </c>
      <c r="H58" s="69" t="s">
        <v>662</v>
      </c>
      <c r="I58" s="69" t="s">
        <v>663</v>
      </c>
      <c r="J58" s="71" t="s">
        <v>664</v>
      </c>
      <c r="K58" s="69" t="s">
        <v>665</v>
      </c>
      <c r="L58" s="69"/>
      <c r="M58" s="69"/>
      <c r="N58" s="69"/>
      <c r="O58" s="69"/>
      <c r="P58" s="69"/>
    </row>
    <row r="59" spans="1:16" ht="57.6">
      <c r="A59" s="68" t="s">
        <v>211</v>
      </c>
      <c r="B59" s="72" t="s">
        <v>111</v>
      </c>
      <c r="C59" s="69" t="s">
        <v>666</v>
      </c>
      <c r="D59" s="72" t="s">
        <v>667</v>
      </c>
      <c r="E59" s="69" t="s">
        <v>668</v>
      </c>
      <c r="F59" s="69" t="s">
        <v>669</v>
      </c>
      <c r="G59" s="69" t="s">
        <v>670</v>
      </c>
      <c r="H59" s="69" t="s">
        <v>671</v>
      </c>
      <c r="I59" s="69" t="s">
        <v>672</v>
      </c>
      <c r="J59" s="71" t="s">
        <v>673</v>
      </c>
      <c r="K59" s="69"/>
      <c r="L59" s="69"/>
      <c r="M59" s="69"/>
      <c r="N59" s="69"/>
      <c r="O59" s="69"/>
      <c r="P59" s="69"/>
    </row>
    <row r="60" spans="1:16" ht="72">
      <c r="A60" s="68" t="s">
        <v>212</v>
      </c>
      <c r="B60" s="72" t="s">
        <v>585</v>
      </c>
      <c r="C60" s="69" t="s">
        <v>674</v>
      </c>
      <c r="D60" s="72" t="s">
        <v>76</v>
      </c>
      <c r="E60" s="69" t="s">
        <v>675</v>
      </c>
      <c r="F60" s="69" t="s">
        <v>676</v>
      </c>
      <c r="G60" s="69" t="s">
        <v>677</v>
      </c>
      <c r="H60" s="69" t="s">
        <v>678</v>
      </c>
      <c r="I60" s="69" t="s">
        <v>679</v>
      </c>
      <c r="J60" s="69" t="s">
        <v>680</v>
      </c>
      <c r="K60" s="69" t="s">
        <v>681</v>
      </c>
      <c r="L60" s="69" t="s">
        <v>682</v>
      </c>
      <c r="M60" s="69" t="s">
        <v>683</v>
      </c>
      <c r="N60" s="69" t="s">
        <v>684</v>
      </c>
      <c r="O60" s="69"/>
      <c r="P60" s="69"/>
    </row>
    <row r="61" spans="1:16" ht="43.2">
      <c r="A61" s="68" t="s">
        <v>213</v>
      </c>
      <c r="B61" s="72" t="s">
        <v>585</v>
      </c>
      <c r="C61" s="69" t="s">
        <v>638</v>
      </c>
      <c r="D61" s="72" t="s">
        <v>76</v>
      </c>
      <c r="E61" s="69"/>
      <c r="F61" s="69" t="s">
        <v>676</v>
      </c>
      <c r="G61" s="69" t="s">
        <v>685</v>
      </c>
      <c r="H61" s="69" t="s">
        <v>686</v>
      </c>
      <c r="I61" s="69" t="s">
        <v>687</v>
      </c>
      <c r="J61" s="69"/>
      <c r="K61" s="69"/>
      <c r="L61" s="69"/>
      <c r="M61" s="69"/>
      <c r="N61" s="69"/>
      <c r="O61" s="69"/>
      <c r="P61" s="69"/>
    </row>
    <row r="62" spans="1:16" ht="43.2">
      <c r="A62" s="68" t="s">
        <v>177</v>
      </c>
      <c r="B62" s="72" t="s">
        <v>80</v>
      </c>
      <c r="C62" s="69" t="s">
        <v>169</v>
      </c>
      <c r="D62" s="72" t="s">
        <v>163</v>
      </c>
      <c r="E62" s="69" t="s">
        <v>171</v>
      </c>
      <c r="F62" s="69" t="s">
        <v>172</v>
      </c>
      <c r="G62" s="69" t="s">
        <v>173</v>
      </c>
      <c r="H62" s="69" t="s">
        <v>688</v>
      </c>
      <c r="I62" s="69" t="s">
        <v>689</v>
      </c>
      <c r="J62" s="69" t="s">
        <v>690</v>
      </c>
      <c r="K62" s="69"/>
      <c r="L62" s="69"/>
      <c r="M62" s="69"/>
      <c r="N62" s="69"/>
      <c r="O62" s="69"/>
      <c r="P62" s="69"/>
    </row>
    <row r="63" spans="1:16" ht="43.2">
      <c r="A63" s="68" t="s">
        <v>178</v>
      </c>
      <c r="B63" s="72" t="s">
        <v>80</v>
      </c>
      <c r="C63" s="69" t="s">
        <v>691</v>
      </c>
      <c r="D63" s="72" t="s">
        <v>76</v>
      </c>
      <c r="E63" s="69" t="s">
        <v>692</v>
      </c>
      <c r="F63" s="69" t="s">
        <v>221</v>
      </c>
      <c r="G63" s="69" t="s">
        <v>693</v>
      </c>
      <c r="H63" s="69" t="s">
        <v>694</v>
      </c>
      <c r="I63" s="69" t="s">
        <v>695</v>
      </c>
      <c r="J63" s="69"/>
      <c r="K63" s="69"/>
      <c r="L63" s="69"/>
      <c r="M63" s="69"/>
      <c r="N63" s="69"/>
      <c r="O63" s="69"/>
      <c r="P63" s="69"/>
    </row>
    <row r="64" spans="1:16" ht="43.2">
      <c r="A64" s="68" t="s">
        <v>179</v>
      </c>
      <c r="B64" s="72" t="s">
        <v>111</v>
      </c>
      <c r="C64" s="69" t="s">
        <v>696</v>
      </c>
      <c r="D64" s="72" t="s">
        <v>76</v>
      </c>
      <c r="E64" s="69" t="s">
        <v>697</v>
      </c>
      <c r="F64" s="69" t="s">
        <v>347</v>
      </c>
      <c r="G64" s="69" t="s">
        <v>173</v>
      </c>
      <c r="H64" s="69" t="s">
        <v>698</v>
      </c>
      <c r="I64" s="69" t="s">
        <v>699</v>
      </c>
      <c r="J64" s="71" t="s">
        <v>175</v>
      </c>
      <c r="K64" s="69"/>
      <c r="L64" s="69"/>
      <c r="M64" s="69"/>
      <c r="N64" s="69"/>
      <c r="O64" s="69"/>
      <c r="P64" s="69"/>
    </row>
    <row r="65" spans="1:16" ht="43.2">
      <c r="A65" s="68" t="s">
        <v>180</v>
      </c>
      <c r="B65" s="72" t="s">
        <v>111</v>
      </c>
      <c r="C65" s="69" t="s">
        <v>700</v>
      </c>
      <c r="D65" s="72" t="s">
        <v>185</v>
      </c>
      <c r="E65" s="69" t="s">
        <v>701</v>
      </c>
      <c r="F65" s="69" t="s">
        <v>347</v>
      </c>
      <c r="G65" s="69" t="s">
        <v>173</v>
      </c>
      <c r="H65" s="69" t="s">
        <v>688</v>
      </c>
      <c r="I65" s="69" t="s">
        <v>702</v>
      </c>
      <c r="J65" s="71" t="s">
        <v>690</v>
      </c>
      <c r="K65" s="69"/>
      <c r="L65" s="69"/>
      <c r="M65" s="69"/>
      <c r="N65" s="69"/>
      <c r="O65" s="69"/>
      <c r="P65" s="69"/>
    </row>
    <row r="66" spans="1:16" ht="135.6" customHeight="1">
      <c r="A66" s="68" t="s">
        <v>181</v>
      </c>
      <c r="B66" s="72" t="s">
        <v>111</v>
      </c>
      <c r="C66" s="69" t="s">
        <v>703</v>
      </c>
      <c r="D66" s="72" t="s">
        <v>76</v>
      </c>
      <c r="E66" s="69" t="s">
        <v>697</v>
      </c>
      <c r="F66" s="69" t="s">
        <v>347</v>
      </c>
      <c r="G66" s="69" t="s">
        <v>173</v>
      </c>
      <c r="H66" s="69" t="s">
        <v>688</v>
      </c>
      <c r="I66" s="69" t="s">
        <v>702</v>
      </c>
      <c r="J66" s="69"/>
      <c r="K66" s="69"/>
      <c r="L66" s="69"/>
      <c r="M66" s="69"/>
      <c r="N66" s="69"/>
      <c r="O66" s="69"/>
      <c r="P66" s="69"/>
    </row>
    <row r="67" spans="1:16" ht="43.2">
      <c r="A67" s="68" t="s">
        <v>182</v>
      </c>
      <c r="B67" s="72" t="s">
        <v>111</v>
      </c>
      <c r="C67" s="69" t="s">
        <v>704</v>
      </c>
      <c r="D67" s="72" t="s">
        <v>170</v>
      </c>
      <c r="E67" s="69" t="s">
        <v>705</v>
      </c>
      <c r="F67" s="69" t="s">
        <v>347</v>
      </c>
      <c r="G67" s="69" t="s">
        <v>173</v>
      </c>
      <c r="H67" s="69" t="s">
        <v>174</v>
      </c>
      <c r="I67" s="69" t="s">
        <v>706</v>
      </c>
      <c r="J67" s="71" t="s">
        <v>690</v>
      </c>
      <c r="K67" s="69"/>
      <c r="L67" s="69"/>
      <c r="M67" s="69"/>
      <c r="N67" s="69"/>
      <c r="O67" s="69"/>
      <c r="P67" s="69"/>
    </row>
    <row r="68" spans="1:16" ht="124.8" customHeight="1">
      <c r="A68" s="68" t="s">
        <v>183</v>
      </c>
      <c r="B68" s="72" t="s">
        <v>111</v>
      </c>
      <c r="C68" s="69" t="s">
        <v>700</v>
      </c>
      <c r="D68" s="72" t="s">
        <v>170</v>
      </c>
      <c r="E68" s="69" t="s">
        <v>701</v>
      </c>
      <c r="F68" s="69" t="s">
        <v>347</v>
      </c>
      <c r="G68" s="69" t="s">
        <v>173</v>
      </c>
      <c r="H68" s="69" t="s">
        <v>688</v>
      </c>
      <c r="I68" s="69" t="s">
        <v>702</v>
      </c>
      <c r="J68" s="69" t="s">
        <v>690</v>
      </c>
      <c r="K68" s="69"/>
      <c r="L68" s="69"/>
      <c r="M68" s="69"/>
      <c r="N68" s="69"/>
      <c r="O68" s="69"/>
      <c r="P68" s="69"/>
    </row>
    <row r="69" spans="1:16" ht="43.2">
      <c r="A69" s="68" t="s">
        <v>184</v>
      </c>
      <c r="B69" s="72" t="s">
        <v>111</v>
      </c>
      <c r="C69" s="69" t="s">
        <v>696</v>
      </c>
      <c r="D69" s="72" t="s">
        <v>186</v>
      </c>
      <c r="E69" s="75" t="s">
        <v>697</v>
      </c>
      <c r="F69" s="69" t="s">
        <v>347</v>
      </c>
      <c r="G69" s="69" t="s">
        <v>173</v>
      </c>
      <c r="H69" s="69" t="s">
        <v>698</v>
      </c>
      <c r="I69" s="69" t="s">
        <v>699</v>
      </c>
      <c r="J69" s="71" t="s">
        <v>690</v>
      </c>
      <c r="K69" s="69"/>
      <c r="L69" s="69"/>
      <c r="M69" s="69"/>
      <c r="N69" s="69"/>
      <c r="O69" s="69"/>
      <c r="P69" s="69"/>
    </row>
    <row r="70" spans="1:16" ht="72">
      <c r="A70" s="68" t="s">
        <v>187</v>
      </c>
      <c r="B70" s="72" t="s">
        <v>102</v>
      </c>
      <c r="C70" s="69" t="s">
        <v>188</v>
      </c>
      <c r="D70" s="72" t="s">
        <v>76</v>
      </c>
      <c r="E70" s="69" t="s">
        <v>707</v>
      </c>
      <c r="F70" s="69" t="s">
        <v>95</v>
      </c>
      <c r="G70" s="69" t="s">
        <v>316</v>
      </c>
      <c r="H70" s="69" t="s">
        <v>189</v>
      </c>
      <c r="I70" s="69" t="s">
        <v>708</v>
      </c>
      <c r="J70" s="71" t="s">
        <v>709</v>
      </c>
      <c r="K70" s="69"/>
      <c r="L70" s="69"/>
      <c r="M70" s="69"/>
      <c r="N70" s="69"/>
      <c r="O70" s="69"/>
      <c r="P70" s="69"/>
    </row>
    <row r="71" spans="1:16" ht="43.2">
      <c r="A71" s="68" t="s">
        <v>710</v>
      </c>
      <c r="B71" s="72" t="s">
        <v>91</v>
      </c>
      <c r="C71" s="69" t="s">
        <v>711</v>
      </c>
      <c r="D71" s="72" t="s">
        <v>76</v>
      </c>
      <c r="E71" s="69" t="s">
        <v>712</v>
      </c>
      <c r="F71" s="76" t="s">
        <v>90</v>
      </c>
      <c r="G71" s="69" t="s">
        <v>713</v>
      </c>
      <c r="H71" s="69" t="s">
        <v>714</v>
      </c>
      <c r="I71" s="69" t="s">
        <v>715</v>
      </c>
      <c r="J71" s="69" t="s">
        <v>716</v>
      </c>
      <c r="K71" s="69"/>
      <c r="L71" s="69"/>
      <c r="M71" s="69"/>
      <c r="N71" s="69"/>
      <c r="O71" s="69"/>
      <c r="P71" s="71"/>
    </row>
    <row r="72" spans="1:16" ht="43.2">
      <c r="A72" s="68" t="s">
        <v>246</v>
      </c>
      <c r="B72" s="72" t="s">
        <v>85</v>
      </c>
      <c r="C72" s="69" t="s">
        <v>717</v>
      </c>
      <c r="D72" s="72" t="s">
        <v>76</v>
      </c>
      <c r="E72" s="69" t="s">
        <v>245</v>
      </c>
      <c r="F72" s="69" t="s">
        <v>90</v>
      </c>
      <c r="G72" s="69" t="s">
        <v>105</v>
      </c>
      <c r="H72" s="69" t="s">
        <v>247</v>
      </c>
      <c r="I72" s="69" t="s">
        <v>718</v>
      </c>
      <c r="J72" s="69"/>
      <c r="K72" s="69"/>
      <c r="L72" s="69"/>
      <c r="M72" s="69"/>
      <c r="N72" s="69"/>
      <c r="O72" s="69"/>
      <c r="P72" s="69"/>
    </row>
    <row r="73" spans="1:16" ht="43.2">
      <c r="A73" s="68" t="s">
        <v>254</v>
      </c>
      <c r="B73" s="72" t="s">
        <v>91</v>
      </c>
      <c r="C73" s="69" t="s">
        <v>262</v>
      </c>
      <c r="D73" s="72" t="s">
        <v>76</v>
      </c>
      <c r="E73" s="71" t="s">
        <v>719</v>
      </c>
      <c r="F73" s="69" t="s">
        <v>90</v>
      </c>
      <c r="G73" s="69" t="s">
        <v>720</v>
      </c>
      <c r="H73" s="69" t="s">
        <v>263</v>
      </c>
      <c r="I73" s="69" t="s">
        <v>255</v>
      </c>
      <c r="J73" s="71" t="s">
        <v>721</v>
      </c>
      <c r="K73" s="69" t="s">
        <v>722</v>
      </c>
      <c r="L73" s="69"/>
      <c r="M73" s="69"/>
      <c r="N73" s="69"/>
      <c r="O73" s="69"/>
      <c r="P73" s="69"/>
    </row>
    <row r="74" spans="1:16" ht="43.2">
      <c r="A74" s="68" t="s">
        <v>256</v>
      </c>
      <c r="B74" s="72" t="s">
        <v>91</v>
      </c>
      <c r="C74" s="69" t="s">
        <v>262</v>
      </c>
      <c r="D74" s="72" t="s">
        <v>98</v>
      </c>
      <c r="E74" s="69" t="s">
        <v>719</v>
      </c>
      <c r="F74" s="69" t="s">
        <v>90</v>
      </c>
      <c r="G74" s="69" t="s">
        <v>257</v>
      </c>
      <c r="H74" s="69" t="s">
        <v>263</v>
      </c>
      <c r="I74" s="69" t="s">
        <v>255</v>
      </c>
      <c r="J74" s="71" t="s">
        <v>723</v>
      </c>
      <c r="K74" s="69" t="s">
        <v>724</v>
      </c>
      <c r="L74" s="69"/>
      <c r="M74" s="69"/>
      <c r="N74" s="69"/>
      <c r="O74" s="69"/>
      <c r="P74" s="69"/>
    </row>
    <row r="75" spans="1:16" ht="43.2">
      <c r="A75" s="68" t="s">
        <v>261</v>
      </c>
      <c r="B75" s="72" t="s">
        <v>89</v>
      </c>
      <c r="C75" s="69" t="s">
        <v>262</v>
      </c>
      <c r="D75" s="72" t="s">
        <v>76</v>
      </c>
      <c r="E75" s="69" t="s">
        <v>725</v>
      </c>
      <c r="F75" s="69" t="s">
        <v>90</v>
      </c>
      <c r="G75" s="69" t="s">
        <v>720</v>
      </c>
      <c r="H75" s="69" t="s">
        <v>263</v>
      </c>
      <c r="I75" s="69" t="s">
        <v>255</v>
      </c>
      <c r="J75" s="69" t="s">
        <v>723</v>
      </c>
      <c r="K75" s="69" t="s">
        <v>726</v>
      </c>
      <c r="L75" s="69"/>
      <c r="M75" s="69"/>
      <c r="N75" s="69"/>
      <c r="O75" s="69"/>
      <c r="P75" s="69"/>
    </row>
    <row r="76" spans="1:16" ht="43.2">
      <c r="A76" s="68" t="s">
        <v>264</v>
      </c>
      <c r="B76" s="72" t="s">
        <v>91</v>
      </c>
      <c r="C76" s="69" t="s">
        <v>259</v>
      </c>
      <c r="D76" s="72" t="s">
        <v>76</v>
      </c>
      <c r="E76" s="69" t="s">
        <v>727</v>
      </c>
      <c r="F76" s="69" t="s">
        <v>90</v>
      </c>
      <c r="G76" s="69" t="s">
        <v>728</v>
      </c>
      <c r="H76" s="69" t="s">
        <v>260</v>
      </c>
      <c r="I76" s="69" t="s">
        <v>258</v>
      </c>
      <c r="J76" s="71" t="s">
        <v>723</v>
      </c>
      <c r="K76" s="69" t="s">
        <v>729</v>
      </c>
      <c r="L76" s="69"/>
      <c r="M76" s="69"/>
      <c r="N76" s="69"/>
      <c r="O76" s="69"/>
      <c r="P76" s="69"/>
    </row>
    <row r="77" spans="1:16" ht="201.6">
      <c r="A77" s="68" t="s">
        <v>336</v>
      </c>
      <c r="B77" s="72" t="s">
        <v>106</v>
      </c>
      <c r="C77" s="69" t="s">
        <v>265</v>
      </c>
      <c r="D77" s="72" t="s">
        <v>76</v>
      </c>
      <c r="E77" s="69" t="s">
        <v>730</v>
      </c>
      <c r="F77" s="69" t="s">
        <v>95</v>
      </c>
      <c r="G77" s="69" t="s">
        <v>626</v>
      </c>
      <c r="H77" s="69" t="s">
        <v>731</v>
      </c>
      <c r="I77" s="69" t="s">
        <v>732</v>
      </c>
      <c r="J77" s="71" t="s">
        <v>733</v>
      </c>
      <c r="K77" s="69"/>
      <c r="L77" s="69"/>
      <c r="M77" s="69"/>
      <c r="N77" s="69"/>
      <c r="O77" s="69"/>
      <c r="P77" s="69"/>
    </row>
    <row r="78" spans="1:16" ht="158.4">
      <c r="A78" s="68" t="s">
        <v>266</v>
      </c>
      <c r="B78" s="72" t="s">
        <v>91</v>
      </c>
      <c r="C78" s="69" t="s">
        <v>734</v>
      </c>
      <c r="D78" s="72" t="s">
        <v>76</v>
      </c>
      <c r="E78" s="69" t="s">
        <v>735</v>
      </c>
      <c r="F78" s="69" t="s">
        <v>446</v>
      </c>
      <c r="G78" s="69" t="s">
        <v>736</v>
      </c>
      <c r="H78" s="69" t="s">
        <v>737</v>
      </c>
      <c r="I78" s="69" t="s">
        <v>738</v>
      </c>
      <c r="J78" s="69" t="s">
        <v>739</v>
      </c>
      <c r="K78" s="69"/>
      <c r="L78" s="69"/>
      <c r="M78" s="69"/>
      <c r="N78" s="69"/>
      <c r="O78" s="69"/>
      <c r="P78" s="69"/>
    </row>
    <row r="79" spans="1:16" ht="158.4">
      <c r="A79" s="68" t="s">
        <v>267</v>
      </c>
      <c r="B79" s="72" t="s">
        <v>91</v>
      </c>
      <c r="C79" s="69" t="s">
        <v>734</v>
      </c>
      <c r="D79" s="72" t="s">
        <v>76</v>
      </c>
      <c r="E79" s="69" t="s">
        <v>740</v>
      </c>
      <c r="F79" s="69" t="s">
        <v>741</v>
      </c>
      <c r="G79" s="69" t="s">
        <v>742</v>
      </c>
      <c r="H79" s="69" t="s">
        <v>737</v>
      </c>
      <c r="I79" s="69" t="s">
        <v>738</v>
      </c>
      <c r="J79" s="69" t="s">
        <v>739</v>
      </c>
      <c r="K79" s="69"/>
      <c r="L79" s="69"/>
      <c r="M79" s="69"/>
      <c r="N79" s="69"/>
      <c r="O79" s="69"/>
      <c r="P79" s="69"/>
    </row>
    <row r="80" spans="1:16" ht="43.2">
      <c r="A80" s="68" t="s">
        <v>335</v>
      </c>
      <c r="B80" s="72" t="s">
        <v>111</v>
      </c>
      <c r="C80" s="69" t="s">
        <v>743</v>
      </c>
      <c r="D80" s="72" t="s">
        <v>241</v>
      </c>
      <c r="E80" s="69" t="s">
        <v>744</v>
      </c>
      <c r="F80" s="69" t="s">
        <v>745</v>
      </c>
      <c r="G80" s="69" t="s">
        <v>746</v>
      </c>
      <c r="H80" s="69" t="s">
        <v>747</v>
      </c>
      <c r="I80" s="69" t="s">
        <v>748</v>
      </c>
      <c r="J80" s="69" t="s">
        <v>749</v>
      </c>
      <c r="K80" s="69"/>
      <c r="L80" s="69"/>
      <c r="M80" s="69"/>
      <c r="N80" s="69"/>
      <c r="O80" s="69"/>
      <c r="P80" s="69"/>
    </row>
    <row r="81" spans="1:16" ht="57.6">
      <c r="A81" s="68" t="s">
        <v>251</v>
      </c>
      <c r="B81" s="72" t="s">
        <v>585</v>
      </c>
      <c r="C81" s="69" t="s">
        <v>743</v>
      </c>
      <c r="D81" s="72" t="s">
        <v>76</v>
      </c>
      <c r="E81" s="69" t="s">
        <v>750</v>
      </c>
      <c r="F81" s="69" t="s">
        <v>669</v>
      </c>
      <c r="G81" s="69" t="s">
        <v>751</v>
      </c>
      <c r="H81" s="69" t="s">
        <v>752</v>
      </c>
      <c r="I81" s="69" t="s">
        <v>753</v>
      </c>
      <c r="J81" s="71" t="s">
        <v>754</v>
      </c>
      <c r="K81" s="69"/>
      <c r="L81" s="69"/>
      <c r="M81" s="69"/>
      <c r="N81" s="69"/>
      <c r="O81" s="69"/>
      <c r="P81" s="69"/>
    </row>
    <row r="82" spans="1:16" ht="43.2">
      <c r="A82" s="68" t="s">
        <v>252</v>
      </c>
      <c r="B82" s="72" t="s">
        <v>89</v>
      </c>
      <c r="C82" s="69" t="s">
        <v>248</v>
      </c>
      <c r="D82" s="72" t="s">
        <v>193</v>
      </c>
      <c r="E82" s="69" t="s">
        <v>755</v>
      </c>
      <c r="F82" s="69" t="s">
        <v>90</v>
      </c>
      <c r="G82" s="69" t="s">
        <v>756</v>
      </c>
      <c r="H82" s="69" t="s">
        <v>249</v>
      </c>
      <c r="I82" s="69" t="s">
        <v>250</v>
      </c>
      <c r="J82" s="71" t="s">
        <v>757</v>
      </c>
      <c r="K82" s="69" t="s">
        <v>758</v>
      </c>
      <c r="L82" s="69"/>
      <c r="M82" s="69"/>
      <c r="N82" s="69"/>
      <c r="O82" s="69"/>
      <c r="P82" s="69"/>
    </row>
    <row r="83" spans="1:16" ht="43.2">
      <c r="A83" s="68" t="s">
        <v>253</v>
      </c>
      <c r="B83" s="72" t="s">
        <v>89</v>
      </c>
      <c r="C83" s="69" t="s">
        <v>248</v>
      </c>
      <c r="D83" s="72" t="s">
        <v>100</v>
      </c>
      <c r="E83" s="69" t="s">
        <v>759</v>
      </c>
      <c r="F83" s="69" t="s">
        <v>90</v>
      </c>
      <c r="G83" s="69" t="s">
        <v>760</v>
      </c>
      <c r="H83" s="69" t="s">
        <v>761</v>
      </c>
      <c r="I83" s="69" t="s">
        <v>762</v>
      </c>
      <c r="J83" s="69" t="s">
        <v>763</v>
      </c>
      <c r="K83" s="69" t="s">
        <v>764</v>
      </c>
      <c r="L83" s="69"/>
      <c r="M83" s="69"/>
      <c r="N83" s="69"/>
      <c r="O83" s="69"/>
      <c r="P83" s="69"/>
    </row>
    <row r="84" spans="1:16" ht="43.2">
      <c r="A84" s="68" t="s">
        <v>268</v>
      </c>
      <c r="B84" s="72" t="s">
        <v>91</v>
      </c>
      <c r="C84" s="69" t="s">
        <v>765</v>
      </c>
      <c r="D84" s="72" t="s">
        <v>76</v>
      </c>
      <c r="E84" s="69" t="s">
        <v>766</v>
      </c>
      <c r="F84" s="69" t="s">
        <v>137</v>
      </c>
      <c r="G84" s="69" t="s">
        <v>767</v>
      </c>
      <c r="H84" s="69" t="s">
        <v>768</v>
      </c>
      <c r="I84" s="69" t="s">
        <v>258</v>
      </c>
      <c r="J84" s="71" t="s">
        <v>769</v>
      </c>
      <c r="K84" s="69"/>
      <c r="L84" s="69"/>
      <c r="M84" s="69"/>
      <c r="N84" s="69"/>
      <c r="O84" s="69"/>
      <c r="P84" s="69"/>
    </row>
    <row r="85" spans="1:16" ht="43.2">
      <c r="A85" s="68" t="s">
        <v>269</v>
      </c>
      <c r="B85" s="72" t="s">
        <v>585</v>
      </c>
      <c r="C85" s="69" t="s">
        <v>770</v>
      </c>
      <c r="D85" s="72" t="s">
        <v>76</v>
      </c>
      <c r="E85" s="69" t="s">
        <v>771</v>
      </c>
      <c r="F85" s="69" t="s">
        <v>772</v>
      </c>
      <c r="G85" s="69" t="s">
        <v>773</v>
      </c>
      <c r="H85" s="69" t="s">
        <v>774</v>
      </c>
      <c r="I85" s="69" t="s">
        <v>258</v>
      </c>
      <c r="J85" s="71" t="s">
        <v>775</v>
      </c>
      <c r="K85" s="69"/>
      <c r="L85" s="69"/>
      <c r="M85" s="69"/>
      <c r="N85" s="69"/>
      <c r="O85" s="69"/>
      <c r="P85" s="69"/>
    </row>
    <row r="86" spans="1:16" ht="43.2">
      <c r="A86" s="68" t="s">
        <v>270</v>
      </c>
      <c r="B86" s="72" t="s">
        <v>106</v>
      </c>
      <c r="C86" s="69" t="s">
        <v>271</v>
      </c>
      <c r="D86" s="72" t="s">
        <v>76</v>
      </c>
      <c r="E86" s="69"/>
      <c r="F86" s="69" t="s">
        <v>90</v>
      </c>
      <c r="G86" s="69" t="s">
        <v>776</v>
      </c>
      <c r="H86" s="69" t="s">
        <v>777</v>
      </c>
      <c r="I86" s="69" t="s">
        <v>778</v>
      </c>
      <c r="J86" s="71" t="s">
        <v>779</v>
      </c>
      <c r="K86" s="69"/>
      <c r="L86" s="69"/>
      <c r="M86" s="69"/>
      <c r="N86" s="69"/>
      <c r="O86" s="69"/>
      <c r="P86" s="69"/>
    </row>
    <row r="87" spans="1:16" ht="43.2">
      <c r="A87" s="68" t="s">
        <v>272</v>
      </c>
      <c r="B87" s="72" t="s">
        <v>585</v>
      </c>
      <c r="C87" s="69" t="s">
        <v>780</v>
      </c>
      <c r="D87" s="72" t="s">
        <v>76</v>
      </c>
      <c r="E87" s="69" t="s">
        <v>781</v>
      </c>
      <c r="F87" s="69" t="s">
        <v>782</v>
      </c>
      <c r="G87" s="69" t="s">
        <v>783</v>
      </c>
      <c r="H87" s="69" t="s">
        <v>784</v>
      </c>
      <c r="I87" s="69" t="s">
        <v>785</v>
      </c>
      <c r="J87" s="69" t="s">
        <v>786</v>
      </c>
      <c r="K87" s="69"/>
      <c r="L87" s="69"/>
      <c r="M87" s="69"/>
      <c r="N87" s="69"/>
      <c r="O87" s="69"/>
      <c r="P87" s="69"/>
    </row>
    <row r="88" spans="1:16" ht="100.8">
      <c r="A88" s="68" t="s">
        <v>273</v>
      </c>
      <c r="B88" s="72" t="s">
        <v>91</v>
      </c>
      <c r="C88" s="69" t="s">
        <v>787</v>
      </c>
      <c r="D88" s="72" t="s">
        <v>76</v>
      </c>
      <c r="E88" s="69" t="s">
        <v>788</v>
      </c>
      <c r="F88" s="69" t="s">
        <v>789</v>
      </c>
      <c r="G88" s="69" t="s">
        <v>790</v>
      </c>
      <c r="H88" s="69" t="s">
        <v>791</v>
      </c>
      <c r="I88" s="69" t="s">
        <v>792</v>
      </c>
      <c r="J88" s="71" t="s">
        <v>793</v>
      </c>
      <c r="K88" s="69" t="s">
        <v>794</v>
      </c>
      <c r="L88" s="69"/>
      <c r="M88" s="69"/>
      <c r="N88" s="69"/>
      <c r="O88" s="69"/>
      <c r="P88" s="69"/>
    </row>
    <row r="89" spans="1:16" ht="43.2">
      <c r="A89" s="68" t="s">
        <v>274</v>
      </c>
      <c r="B89" s="72" t="s">
        <v>89</v>
      </c>
      <c r="C89" s="69" t="s">
        <v>795</v>
      </c>
      <c r="D89" s="72" t="s">
        <v>76</v>
      </c>
      <c r="E89" s="69" t="s">
        <v>796</v>
      </c>
      <c r="F89" s="69" t="s">
        <v>125</v>
      </c>
      <c r="G89" s="69" t="s">
        <v>797</v>
      </c>
      <c r="H89" s="69" t="s">
        <v>798</v>
      </c>
      <c r="I89" s="69" t="s">
        <v>799</v>
      </c>
      <c r="J89" s="71" t="s">
        <v>800</v>
      </c>
      <c r="K89" s="69"/>
      <c r="L89" s="69"/>
      <c r="M89" s="69"/>
      <c r="N89" s="69"/>
      <c r="O89" s="69"/>
      <c r="P89" s="69"/>
    </row>
    <row r="90" spans="1:16" ht="72">
      <c r="A90" s="68" t="s">
        <v>275</v>
      </c>
      <c r="B90" s="72" t="s">
        <v>91</v>
      </c>
      <c r="C90" s="69" t="s">
        <v>801</v>
      </c>
      <c r="D90" s="72" t="s">
        <v>76</v>
      </c>
      <c r="E90" s="69" t="s">
        <v>802</v>
      </c>
      <c r="F90" s="69" t="s">
        <v>545</v>
      </c>
      <c r="G90" s="69" t="s">
        <v>803</v>
      </c>
      <c r="H90" s="69" t="s">
        <v>804</v>
      </c>
      <c r="I90" s="69" t="s">
        <v>805</v>
      </c>
      <c r="J90" s="71" t="s">
        <v>806</v>
      </c>
      <c r="K90" s="69"/>
      <c r="L90" s="69"/>
      <c r="M90" s="69"/>
      <c r="N90" s="69"/>
      <c r="O90" s="69"/>
      <c r="P90" s="69"/>
    </row>
    <row r="91" spans="1:16" ht="57.6">
      <c r="A91" s="68" t="s">
        <v>276</v>
      </c>
      <c r="B91" s="72" t="s">
        <v>91</v>
      </c>
      <c r="C91" s="69" t="s">
        <v>807</v>
      </c>
      <c r="D91" s="72" t="s">
        <v>76</v>
      </c>
      <c r="E91" s="69" t="s">
        <v>808</v>
      </c>
      <c r="F91" s="69" t="s">
        <v>90</v>
      </c>
      <c r="G91" s="69" t="s">
        <v>809</v>
      </c>
      <c r="H91" s="69" t="s">
        <v>810</v>
      </c>
      <c r="I91" s="69" t="s">
        <v>811</v>
      </c>
      <c r="J91" s="69" t="s">
        <v>812</v>
      </c>
      <c r="K91" s="69"/>
      <c r="L91" s="69"/>
      <c r="M91" s="69"/>
      <c r="N91" s="69"/>
      <c r="O91" s="69"/>
      <c r="P91" s="69"/>
    </row>
    <row r="92" spans="1:16" ht="43.2">
      <c r="A92" s="68" t="s">
        <v>231</v>
      </c>
      <c r="B92" s="72" t="s">
        <v>814</v>
      </c>
      <c r="C92" s="69" t="s">
        <v>813</v>
      </c>
      <c r="D92" s="72" t="s">
        <v>656</v>
      </c>
      <c r="E92" s="69"/>
      <c r="F92" s="69" t="s">
        <v>815</v>
      </c>
      <c r="G92" s="69" t="s">
        <v>816</v>
      </c>
      <c r="H92" s="69" t="s">
        <v>817</v>
      </c>
      <c r="I92" s="69" t="s">
        <v>818</v>
      </c>
      <c r="J92" s="69"/>
      <c r="K92" s="69"/>
      <c r="L92" s="69"/>
      <c r="M92" s="69"/>
      <c r="N92" s="69"/>
      <c r="O92" s="69"/>
      <c r="P92" s="69"/>
    </row>
    <row r="93" spans="1:16" ht="43.2">
      <c r="A93" s="68" t="s">
        <v>232</v>
      </c>
      <c r="B93" s="72" t="s">
        <v>85</v>
      </c>
      <c r="C93" s="69" t="s">
        <v>199</v>
      </c>
      <c r="D93" s="72" t="s">
        <v>76</v>
      </c>
      <c r="E93" s="69" t="s">
        <v>819</v>
      </c>
      <c r="F93" s="69" t="s">
        <v>820</v>
      </c>
      <c r="G93" s="69" t="s">
        <v>821</v>
      </c>
      <c r="H93" s="69" t="s">
        <v>822</v>
      </c>
      <c r="I93" s="69" t="s">
        <v>823</v>
      </c>
      <c r="J93" s="71" t="s">
        <v>824</v>
      </c>
      <c r="K93" s="69"/>
      <c r="L93" s="69"/>
      <c r="M93" s="69"/>
      <c r="N93" s="69"/>
      <c r="O93" s="69"/>
      <c r="P93" s="69"/>
    </row>
    <row r="94" spans="1:16" ht="43.2">
      <c r="A94" s="68" t="s">
        <v>233</v>
      </c>
      <c r="B94" s="72" t="s">
        <v>80</v>
      </c>
      <c r="C94" s="69" t="s">
        <v>234</v>
      </c>
      <c r="D94" s="72" t="s">
        <v>76</v>
      </c>
      <c r="E94" s="69" t="s">
        <v>825</v>
      </c>
      <c r="F94" s="69" t="s">
        <v>826</v>
      </c>
      <c r="G94" s="69" t="s">
        <v>827</v>
      </c>
      <c r="H94" s="69" t="s">
        <v>828</v>
      </c>
      <c r="I94" s="69" t="s">
        <v>829</v>
      </c>
      <c r="J94" s="71" t="s">
        <v>830</v>
      </c>
      <c r="K94" s="69"/>
      <c r="L94" s="69"/>
      <c r="M94" s="69"/>
      <c r="N94" s="69"/>
      <c r="O94" s="69"/>
      <c r="P94" s="69"/>
    </row>
    <row r="95" spans="1:16" ht="43.2">
      <c r="A95" s="68" t="s">
        <v>235</v>
      </c>
      <c r="B95" s="72" t="s">
        <v>80</v>
      </c>
      <c r="C95" s="69" t="s">
        <v>244</v>
      </c>
      <c r="D95" s="72" t="s">
        <v>76</v>
      </c>
      <c r="E95" s="69"/>
      <c r="F95" s="69" t="s">
        <v>831</v>
      </c>
      <c r="G95" s="69" t="s">
        <v>832</v>
      </c>
      <c r="H95" s="69" t="s">
        <v>833</v>
      </c>
      <c r="I95" s="69" t="s">
        <v>834</v>
      </c>
      <c r="J95" s="69"/>
      <c r="K95" s="69"/>
      <c r="L95" s="69"/>
      <c r="M95" s="69"/>
      <c r="N95" s="69"/>
      <c r="O95" s="69"/>
      <c r="P95" s="69"/>
    </row>
    <row r="96" spans="1:16" ht="43.2">
      <c r="A96" s="68" t="s">
        <v>236</v>
      </c>
      <c r="B96" s="72" t="s">
        <v>814</v>
      </c>
      <c r="C96" s="69" t="s">
        <v>813</v>
      </c>
      <c r="D96" s="72" t="s">
        <v>656</v>
      </c>
      <c r="E96" s="69"/>
      <c r="F96" s="69" t="s">
        <v>113</v>
      </c>
      <c r="G96" s="69" t="s">
        <v>835</v>
      </c>
      <c r="H96" s="69" t="s">
        <v>836</v>
      </c>
      <c r="I96" s="69" t="s">
        <v>837</v>
      </c>
      <c r="J96" s="69"/>
      <c r="K96" s="69"/>
      <c r="L96" s="69"/>
      <c r="M96" s="69"/>
      <c r="N96" s="69"/>
      <c r="O96" s="69"/>
      <c r="P96" s="69"/>
    </row>
    <row r="97" spans="1:16" ht="43.2">
      <c r="A97" s="68" t="s">
        <v>237</v>
      </c>
      <c r="B97" s="72" t="s">
        <v>89</v>
      </c>
      <c r="C97" s="69" t="s">
        <v>838</v>
      </c>
      <c r="D97" s="72" t="s">
        <v>76</v>
      </c>
      <c r="E97" s="69" t="s">
        <v>839</v>
      </c>
      <c r="F97" s="69" t="s">
        <v>95</v>
      </c>
      <c r="G97" s="69" t="s">
        <v>840</v>
      </c>
      <c r="H97" s="69" t="s">
        <v>841</v>
      </c>
      <c r="I97" s="69" t="s">
        <v>842</v>
      </c>
      <c r="J97" s="71" t="s">
        <v>843</v>
      </c>
      <c r="K97" s="69"/>
      <c r="L97" s="69"/>
      <c r="M97" s="69"/>
      <c r="N97" s="69"/>
      <c r="O97" s="69"/>
      <c r="P97" s="69"/>
    </row>
    <row r="98" spans="1:16" ht="43.2">
      <c r="A98" s="68" t="s">
        <v>238</v>
      </c>
      <c r="B98" s="72" t="s">
        <v>85</v>
      </c>
      <c r="C98" s="69" t="s">
        <v>199</v>
      </c>
      <c r="D98" s="72" t="s">
        <v>192</v>
      </c>
      <c r="E98" s="69" t="s">
        <v>239</v>
      </c>
      <c r="F98" s="69" t="s">
        <v>218</v>
      </c>
      <c r="G98" s="69" t="s">
        <v>844</v>
      </c>
      <c r="H98" s="69" t="s">
        <v>845</v>
      </c>
      <c r="I98" s="69" t="s">
        <v>846</v>
      </c>
      <c r="J98" s="69"/>
      <c r="K98" s="69"/>
      <c r="L98" s="69"/>
      <c r="M98" s="69"/>
      <c r="N98" s="69"/>
      <c r="O98" s="69"/>
      <c r="P98" s="69"/>
    </row>
    <row r="99" spans="1:16" ht="43.2">
      <c r="A99" s="82" t="s">
        <v>242</v>
      </c>
      <c r="B99" s="72" t="s">
        <v>814</v>
      </c>
      <c r="C99" s="69" t="s">
        <v>243</v>
      </c>
      <c r="D99" s="72" t="s">
        <v>200</v>
      </c>
      <c r="E99" s="69" t="s">
        <v>847</v>
      </c>
      <c r="F99" s="69" t="s">
        <v>848</v>
      </c>
      <c r="G99" s="69" t="s">
        <v>849</v>
      </c>
      <c r="H99" s="69" t="s">
        <v>850</v>
      </c>
      <c r="I99" s="69" t="s">
        <v>851</v>
      </c>
      <c r="J99" s="69"/>
      <c r="K99" s="69"/>
      <c r="L99" s="69"/>
      <c r="M99" s="69"/>
      <c r="N99" s="69"/>
      <c r="O99" s="69"/>
      <c r="P99" s="69"/>
    </row>
    <row r="100" spans="1:16" ht="43.2">
      <c r="A100" s="68" t="s">
        <v>852</v>
      </c>
      <c r="B100" s="72" t="s">
        <v>89</v>
      </c>
      <c r="C100" s="69" t="s">
        <v>853</v>
      </c>
      <c r="D100" s="72" t="s">
        <v>76</v>
      </c>
      <c r="E100" s="69" t="s">
        <v>854</v>
      </c>
      <c r="F100" s="69" t="s">
        <v>855</v>
      </c>
      <c r="G100" s="69" t="s">
        <v>856</v>
      </c>
      <c r="H100" s="69" t="s">
        <v>857</v>
      </c>
      <c r="I100" s="69" t="s">
        <v>858</v>
      </c>
      <c r="J100" s="69"/>
      <c r="K100" s="69"/>
      <c r="L100" s="69"/>
      <c r="M100" s="69"/>
      <c r="N100" s="69"/>
      <c r="O100" s="69"/>
      <c r="P100" s="69"/>
    </row>
    <row r="101" spans="1:16" ht="43.2">
      <c r="A101" s="68" t="s">
        <v>329</v>
      </c>
      <c r="B101" s="72" t="s">
        <v>123</v>
      </c>
      <c r="C101" s="69" t="s">
        <v>334</v>
      </c>
      <c r="D101" s="72" t="s">
        <v>200</v>
      </c>
      <c r="E101" s="69"/>
      <c r="F101" s="69" t="s">
        <v>859</v>
      </c>
      <c r="G101" s="69" t="s">
        <v>198</v>
      </c>
      <c r="H101" s="69" t="s">
        <v>860</v>
      </c>
      <c r="I101" s="71" t="s">
        <v>861</v>
      </c>
      <c r="J101" s="71" t="s">
        <v>862</v>
      </c>
      <c r="K101" s="69"/>
      <c r="L101" s="69"/>
      <c r="M101" s="69"/>
      <c r="N101" s="69"/>
      <c r="O101" s="69"/>
      <c r="P101" s="69"/>
    </row>
    <row r="102" spans="1:16" ht="43.2">
      <c r="A102" s="68" t="s">
        <v>863</v>
      </c>
      <c r="B102" s="72" t="s">
        <v>89</v>
      </c>
      <c r="C102" s="69" t="s">
        <v>864</v>
      </c>
      <c r="D102" s="72" t="s">
        <v>192</v>
      </c>
      <c r="E102" s="69"/>
      <c r="F102" s="69" t="s">
        <v>90</v>
      </c>
      <c r="G102" s="69" t="s">
        <v>865</v>
      </c>
      <c r="H102" s="69" t="s">
        <v>866</v>
      </c>
      <c r="I102" s="69" t="s">
        <v>867</v>
      </c>
      <c r="J102" s="69"/>
      <c r="K102" s="69"/>
      <c r="L102" s="69"/>
      <c r="M102" s="69"/>
      <c r="N102" s="69"/>
      <c r="O102" s="69"/>
      <c r="P102" s="69"/>
    </row>
    <row r="103" spans="1:16" ht="43.2">
      <c r="A103" s="68" t="s">
        <v>224</v>
      </c>
      <c r="B103" s="72" t="s">
        <v>85</v>
      </c>
      <c r="C103" s="69" t="s">
        <v>864</v>
      </c>
      <c r="D103" s="72" t="s">
        <v>192</v>
      </c>
      <c r="E103" s="69"/>
      <c r="F103" s="69" t="s">
        <v>95</v>
      </c>
      <c r="G103" s="69" t="s">
        <v>868</v>
      </c>
      <c r="H103" s="69" t="s">
        <v>866</v>
      </c>
      <c r="I103" s="69" t="s">
        <v>867</v>
      </c>
      <c r="J103" s="69"/>
      <c r="K103" s="69"/>
      <c r="L103" s="69"/>
      <c r="M103" s="69"/>
      <c r="N103" s="69"/>
      <c r="O103" s="69"/>
      <c r="P103" s="69"/>
    </row>
    <row r="104" spans="1:16" ht="43.2">
      <c r="A104" s="68" t="s">
        <v>869</v>
      </c>
      <c r="B104" s="72" t="s">
        <v>91</v>
      </c>
      <c r="C104" s="69" t="s">
        <v>870</v>
      </c>
      <c r="D104" s="72" t="s">
        <v>200</v>
      </c>
      <c r="E104" s="69" t="s">
        <v>871</v>
      </c>
      <c r="F104" s="69" t="s">
        <v>872</v>
      </c>
      <c r="G104" s="69" t="s">
        <v>398</v>
      </c>
      <c r="H104" s="69" t="s">
        <v>873</v>
      </c>
      <c r="I104" s="69" t="s">
        <v>874</v>
      </c>
      <c r="J104" s="69"/>
      <c r="K104" s="69"/>
      <c r="L104" s="69"/>
      <c r="M104" s="69"/>
      <c r="N104" s="69"/>
      <c r="O104" s="69"/>
      <c r="P104" s="69"/>
    </row>
    <row r="105" spans="1:16" ht="57.6">
      <c r="A105" s="68" t="s">
        <v>875</v>
      </c>
      <c r="B105" s="72" t="s">
        <v>106</v>
      </c>
      <c r="C105" s="69" t="s">
        <v>876</v>
      </c>
      <c r="D105" s="72" t="s">
        <v>76</v>
      </c>
      <c r="E105" s="69" t="s">
        <v>877</v>
      </c>
      <c r="F105" s="69" t="s">
        <v>357</v>
      </c>
      <c r="G105" s="69" t="s">
        <v>430</v>
      </c>
      <c r="H105" s="69" t="s">
        <v>878</v>
      </c>
      <c r="I105" s="69" t="s">
        <v>879</v>
      </c>
      <c r="J105" s="69" t="s">
        <v>880</v>
      </c>
      <c r="K105" s="69" t="s">
        <v>881</v>
      </c>
      <c r="L105" s="69"/>
      <c r="M105" s="69"/>
      <c r="N105" s="69"/>
      <c r="O105" s="69"/>
      <c r="P105" s="69"/>
    </row>
    <row r="106" spans="1:16" ht="57.6">
      <c r="A106" s="68" t="s">
        <v>225</v>
      </c>
      <c r="B106" s="72" t="s">
        <v>106</v>
      </c>
      <c r="C106" s="69" t="s">
        <v>226</v>
      </c>
      <c r="D106" s="72" t="s">
        <v>76</v>
      </c>
      <c r="E106" s="69" t="s">
        <v>227</v>
      </c>
      <c r="F106" s="69" t="s">
        <v>95</v>
      </c>
      <c r="G106" s="69" t="s">
        <v>93</v>
      </c>
      <c r="H106" s="69" t="s">
        <v>228</v>
      </c>
      <c r="I106" s="69" t="s">
        <v>229</v>
      </c>
      <c r="J106" s="69" t="s">
        <v>882</v>
      </c>
      <c r="K106" s="69" t="s">
        <v>230</v>
      </c>
      <c r="L106" s="69" t="s">
        <v>883</v>
      </c>
      <c r="M106" s="69"/>
      <c r="N106" s="69"/>
      <c r="O106" s="69"/>
      <c r="P106" s="69"/>
    </row>
    <row r="107" spans="1:16" ht="57.6">
      <c r="A107" s="68" t="s">
        <v>214</v>
      </c>
      <c r="B107" s="72" t="s">
        <v>111</v>
      </c>
      <c r="C107" s="69" t="s">
        <v>884</v>
      </c>
      <c r="D107" s="72" t="s">
        <v>76</v>
      </c>
      <c r="E107" s="69" t="s">
        <v>885</v>
      </c>
      <c r="F107" s="69" t="s">
        <v>347</v>
      </c>
      <c r="G107" s="69" t="s">
        <v>886</v>
      </c>
      <c r="H107" s="69" t="s">
        <v>887</v>
      </c>
      <c r="I107" s="69" t="s">
        <v>888</v>
      </c>
      <c r="J107" s="69"/>
      <c r="K107" s="69"/>
      <c r="L107" s="69"/>
      <c r="M107" s="69"/>
      <c r="N107" s="69"/>
      <c r="O107" s="69"/>
      <c r="P107" s="69"/>
    </row>
    <row r="108" spans="1:16" ht="43.2">
      <c r="A108" s="68" t="s">
        <v>215</v>
      </c>
      <c r="B108" s="72" t="s">
        <v>85</v>
      </c>
      <c r="C108" s="69" t="s">
        <v>889</v>
      </c>
      <c r="D108" s="72" t="s">
        <v>76</v>
      </c>
      <c r="E108" s="69" t="s">
        <v>890</v>
      </c>
      <c r="F108" s="69" t="s">
        <v>891</v>
      </c>
      <c r="G108" s="69" t="s">
        <v>93</v>
      </c>
      <c r="H108" s="69" t="s">
        <v>216</v>
      </c>
      <c r="I108" s="69" t="s">
        <v>217</v>
      </c>
      <c r="J108" s="71" t="s">
        <v>892</v>
      </c>
      <c r="K108" s="69"/>
      <c r="L108" s="69"/>
      <c r="M108" s="69"/>
      <c r="N108" s="69"/>
      <c r="O108" s="69"/>
      <c r="P108" s="69"/>
    </row>
    <row r="109" spans="1:16" ht="172.8">
      <c r="A109" s="68" t="s">
        <v>219</v>
      </c>
      <c r="B109" s="72" t="s">
        <v>89</v>
      </c>
      <c r="C109" s="69" t="s">
        <v>893</v>
      </c>
      <c r="D109" s="72" t="s">
        <v>76</v>
      </c>
      <c r="E109" s="69" t="s">
        <v>894</v>
      </c>
      <c r="F109" s="69" t="s">
        <v>493</v>
      </c>
      <c r="G109" s="69" t="s">
        <v>895</v>
      </c>
      <c r="H109" s="69" t="s">
        <v>896</v>
      </c>
      <c r="I109" s="69"/>
      <c r="J109" s="69"/>
      <c r="K109" s="69"/>
      <c r="L109" s="69"/>
      <c r="M109" s="69"/>
      <c r="N109" s="69"/>
      <c r="O109" s="69"/>
      <c r="P109" s="69"/>
    </row>
    <row r="110" spans="1:16" ht="57.6">
      <c r="A110" s="68" t="s">
        <v>897</v>
      </c>
      <c r="B110" s="72" t="s">
        <v>89</v>
      </c>
      <c r="C110" s="69" t="s">
        <v>898</v>
      </c>
      <c r="D110" s="72" t="s">
        <v>192</v>
      </c>
      <c r="E110" s="77"/>
      <c r="F110" s="69" t="s">
        <v>95</v>
      </c>
      <c r="G110" s="69" t="s">
        <v>93</v>
      </c>
      <c r="H110" s="69" t="s">
        <v>899</v>
      </c>
      <c r="I110" s="69" t="s">
        <v>900</v>
      </c>
      <c r="J110" s="69"/>
      <c r="K110" s="69"/>
      <c r="L110" s="69"/>
      <c r="M110" s="69"/>
      <c r="N110" s="69"/>
      <c r="O110" s="69"/>
      <c r="P110" s="69"/>
    </row>
    <row r="111" spans="1:16" ht="57.6">
      <c r="A111" s="68" t="s">
        <v>220</v>
      </c>
      <c r="B111" s="72" t="s">
        <v>89</v>
      </c>
      <c r="C111" s="69" t="s">
        <v>884</v>
      </c>
      <c r="D111" s="72" t="s">
        <v>76</v>
      </c>
      <c r="E111" s="69" t="s">
        <v>901</v>
      </c>
      <c r="F111" s="69" t="s">
        <v>90</v>
      </c>
      <c r="G111" s="69" t="s">
        <v>902</v>
      </c>
      <c r="H111" s="69" t="s">
        <v>903</v>
      </c>
      <c r="I111" s="69" t="s">
        <v>904</v>
      </c>
      <c r="J111" s="69"/>
      <c r="K111" s="69"/>
      <c r="L111" s="69"/>
      <c r="M111" s="69"/>
      <c r="N111" s="69"/>
      <c r="O111" s="69"/>
      <c r="P111" s="69"/>
    </row>
    <row r="112" spans="1:16" ht="100.8">
      <c r="A112" s="68" t="s">
        <v>343</v>
      </c>
      <c r="B112" s="72" t="s">
        <v>102</v>
      </c>
      <c r="C112" s="69" t="s">
        <v>311</v>
      </c>
      <c r="D112" s="72" t="s">
        <v>76</v>
      </c>
      <c r="E112" s="69" t="s">
        <v>905</v>
      </c>
      <c r="F112" s="69" t="s">
        <v>90</v>
      </c>
      <c r="G112" s="69" t="s">
        <v>105</v>
      </c>
      <c r="H112" s="69" t="s">
        <v>312</v>
      </c>
      <c r="I112" s="69"/>
      <c r="J112" s="71" t="s">
        <v>313</v>
      </c>
      <c r="K112" s="69"/>
      <c r="L112" s="69"/>
      <c r="M112" s="69"/>
      <c r="N112" s="69"/>
      <c r="O112" s="69"/>
      <c r="P112" s="69"/>
    </row>
    <row r="113" spans="1:16" ht="86.4">
      <c r="A113" s="68" t="s">
        <v>310</v>
      </c>
      <c r="B113" s="72" t="s">
        <v>102</v>
      </c>
      <c r="C113" s="69" t="s">
        <v>350</v>
      </c>
      <c r="D113" s="72" t="s">
        <v>76</v>
      </c>
      <c r="E113" s="69" t="s">
        <v>906</v>
      </c>
      <c r="F113" s="69" t="s">
        <v>90</v>
      </c>
      <c r="G113" s="69" t="s">
        <v>907</v>
      </c>
      <c r="H113" s="69" t="s">
        <v>351</v>
      </c>
      <c r="I113" s="69" t="s">
        <v>352</v>
      </c>
      <c r="J113" s="71" t="s">
        <v>353</v>
      </c>
      <c r="K113" s="69"/>
      <c r="L113" s="69"/>
      <c r="M113" s="69"/>
      <c r="N113" s="69"/>
      <c r="O113" s="69"/>
      <c r="P113" s="71" t="s">
        <v>908</v>
      </c>
    </row>
    <row r="114" spans="1:16" ht="72">
      <c r="A114" s="68" t="s">
        <v>344</v>
      </c>
      <c r="B114" s="72" t="s">
        <v>85</v>
      </c>
      <c r="C114" s="69" t="s">
        <v>354</v>
      </c>
      <c r="D114" s="72" t="s">
        <v>76</v>
      </c>
      <c r="E114" s="69" t="s">
        <v>909</v>
      </c>
      <c r="F114" s="69" t="s">
        <v>137</v>
      </c>
      <c r="G114" s="69" t="s">
        <v>101</v>
      </c>
      <c r="H114" s="69" t="s">
        <v>910</v>
      </c>
      <c r="I114" s="69" t="s">
        <v>911</v>
      </c>
      <c r="J114" s="69"/>
      <c r="K114" s="69"/>
      <c r="L114" s="69"/>
      <c r="M114" s="69"/>
      <c r="N114" s="69"/>
      <c r="O114" s="69"/>
      <c r="P114" s="71" t="s">
        <v>912</v>
      </c>
    </row>
    <row r="115" spans="1:16" ht="72">
      <c r="A115" s="68" t="s">
        <v>340</v>
      </c>
      <c r="B115" s="72" t="s">
        <v>89</v>
      </c>
      <c r="C115" s="69" t="s">
        <v>354</v>
      </c>
      <c r="D115" s="72" t="s">
        <v>76</v>
      </c>
      <c r="E115" s="69" t="s">
        <v>913</v>
      </c>
      <c r="F115" s="69" t="s">
        <v>130</v>
      </c>
      <c r="G115" s="69" t="s">
        <v>914</v>
      </c>
      <c r="H115" s="69" t="s">
        <v>915</v>
      </c>
      <c r="I115" s="69" t="s">
        <v>916</v>
      </c>
      <c r="J115" s="69"/>
      <c r="K115" s="69"/>
      <c r="L115" s="69"/>
      <c r="M115" s="69"/>
      <c r="N115" s="69"/>
      <c r="O115" s="69"/>
      <c r="P115" s="69"/>
    </row>
    <row r="116" spans="1:16" ht="72">
      <c r="A116" s="68" t="s">
        <v>341</v>
      </c>
      <c r="B116" s="72" t="s">
        <v>91</v>
      </c>
      <c r="C116" s="69" t="s">
        <v>917</v>
      </c>
      <c r="D116" s="72" t="s">
        <v>76</v>
      </c>
      <c r="E116" s="69" t="s">
        <v>918</v>
      </c>
      <c r="F116" s="69" t="s">
        <v>113</v>
      </c>
      <c r="G116" s="69" t="s">
        <v>919</v>
      </c>
      <c r="H116" s="69" t="s">
        <v>920</v>
      </c>
      <c r="I116" s="69" t="s">
        <v>348</v>
      </c>
      <c r="J116" s="69"/>
      <c r="K116" s="69"/>
      <c r="L116" s="69"/>
      <c r="M116" s="69"/>
      <c r="N116" s="69"/>
      <c r="O116" s="69"/>
      <c r="P116" s="69"/>
    </row>
    <row r="117" spans="1:16" ht="57.6">
      <c r="A117" s="68" t="s">
        <v>314</v>
      </c>
      <c r="B117" s="72" t="s">
        <v>91</v>
      </c>
      <c r="C117" s="69" t="s">
        <v>921</v>
      </c>
      <c r="D117" s="72" t="s">
        <v>76</v>
      </c>
      <c r="E117" s="69" t="s">
        <v>922</v>
      </c>
      <c r="F117" s="69" t="s">
        <v>923</v>
      </c>
      <c r="G117" s="69" t="s">
        <v>919</v>
      </c>
      <c r="H117" s="69" t="s">
        <v>924</v>
      </c>
      <c r="I117" s="69" t="s">
        <v>925</v>
      </c>
      <c r="J117" s="69"/>
      <c r="K117" s="69"/>
      <c r="L117" s="69"/>
      <c r="M117" s="69"/>
      <c r="N117" s="69"/>
      <c r="O117" s="69"/>
      <c r="P117" s="69"/>
    </row>
    <row r="118" spans="1:16" ht="43.2">
      <c r="A118" s="68" t="s">
        <v>342</v>
      </c>
      <c r="B118" s="72" t="s">
        <v>111</v>
      </c>
      <c r="C118" s="69" t="s">
        <v>926</v>
      </c>
      <c r="D118" s="72" t="s">
        <v>76</v>
      </c>
      <c r="E118" s="69" t="s">
        <v>927</v>
      </c>
      <c r="F118" s="69" t="s">
        <v>928</v>
      </c>
      <c r="G118" s="69" t="s">
        <v>929</v>
      </c>
      <c r="H118" s="69" t="s">
        <v>930</v>
      </c>
      <c r="I118" s="69"/>
      <c r="J118" s="71" t="s">
        <v>931</v>
      </c>
      <c r="K118" s="69"/>
      <c r="L118" s="69"/>
      <c r="M118" s="69"/>
      <c r="N118" s="69"/>
      <c r="O118" s="69"/>
      <c r="P118" s="69"/>
    </row>
    <row r="119" spans="1:16" ht="57.6">
      <c r="A119" s="68" t="s">
        <v>932</v>
      </c>
      <c r="B119" s="72" t="s">
        <v>111</v>
      </c>
      <c r="C119" s="69" t="s">
        <v>933</v>
      </c>
      <c r="D119" s="72" t="s">
        <v>76</v>
      </c>
      <c r="E119" s="69" t="s">
        <v>934</v>
      </c>
      <c r="F119" s="69" t="s">
        <v>935</v>
      </c>
      <c r="G119" s="69" t="s">
        <v>349</v>
      </c>
      <c r="H119" s="69" t="s">
        <v>936</v>
      </c>
      <c r="I119" s="69" t="s">
        <v>937</v>
      </c>
      <c r="J119" s="71" t="s">
        <v>938</v>
      </c>
      <c r="K119" s="69"/>
      <c r="L119" s="69"/>
      <c r="M119" s="69"/>
      <c r="N119" s="69"/>
      <c r="O119" s="69"/>
      <c r="P119" s="71" t="s">
        <v>939</v>
      </c>
    </row>
    <row r="120" spans="1:16" ht="43.2">
      <c r="A120" s="78" t="s">
        <v>940</v>
      </c>
      <c r="B120" s="74" t="s">
        <v>585</v>
      </c>
      <c r="C120" s="77" t="s">
        <v>941</v>
      </c>
      <c r="D120" s="74" t="s">
        <v>76</v>
      </c>
      <c r="E120" s="77" t="s">
        <v>942</v>
      </c>
      <c r="F120" s="77" t="s">
        <v>943</v>
      </c>
      <c r="G120" s="77" t="s">
        <v>944</v>
      </c>
      <c r="H120" s="77" t="s">
        <v>945</v>
      </c>
      <c r="I120" s="77"/>
      <c r="J120" s="75" t="s">
        <v>946</v>
      </c>
      <c r="K120" s="77"/>
      <c r="L120" s="77"/>
      <c r="M120" s="77"/>
      <c r="N120" s="77"/>
      <c r="O120" s="77"/>
      <c r="P120" s="77"/>
    </row>
    <row r="121" spans="1:16" ht="43.2">
      <c r="A121" s="68" t="s">
        <v>947</v>
      </c>
      <c r="B121" s="72" t="s">
        <v>585</v>
      </c>
      <c r="C121" s="69" t="s">
        <v>948</v>
      </c>
      <c r="D121" s="72" t="s">
        <v>76</v>
      </c>
      <c r="E121" s="69" t="s">
        <v>949</v>
      </c>
      <c r="F121" s="69" t="s">
        <v>943</v>
      </c>
      <c r="G121" s="69" t="s">
        <v>950</v>
      </c>
      <c r="H121" s="69" t="s">
        <v>951</v>
      </c>
      <c r="I121" s="77"/>
      <c r="J121" s="69"/>
      <c r="K121" s="69"/>
      <c r="L121" s="69"/>
      <c r="M121" s="69"/>
      <c r="N121" s="69"/>
      <c r="O121" s="69"/>
      <c r="P121" s="71" t="s">
        <v>952</v>
      </c>
    </row>
    <row r="122" spans="1:16" ht="43.2">
      <c r="A122" s="68" t="s">
        <v>953</v>
      </c>
      <c r="B122" s="72" t="s">
        <v>111</v>
      </c>
      <c r="C122" s="69" t="s">
        <v>954</v>
      </c>
      <c r="D122" s="72" t="s">
        <v>76</v>
      </c>
      <c r="E122" s="69" t="s">
        <v>955</v>
      </c>
      <c r="F122" s="71" t="s">
        <v>956</v>
      </c>
      <c r="G122" s="69" t="s">
        <v>929</v>
      </c>
      <c r="H122" s="69" t="s">
        <v>957</v>
      </c>
      <c r="I122" s="69"/>
      <c r="J122" s="71" t="s">
        <v>958</v>
      </c>
      <c r="K122" s="69"/>
      <c r="L122" s="69"/>
      <c r="M122" s="69"/>
      <c r="N122" s="69"/>
      <c r="O122" s="69"/>
      <c r="P122" s="69"/>
    </row>
    <row r="123" spans="1:16" ht="72">
      <c r="A123" s="68" t="s">
        <v>287</v>
      </c>
      <c r="B123" s="72" t="s">
        <v>102</v>
      </c>
      <c r="C123" s="69" t="s">
        <v>288</v>
      </c>
      <c r="D123" s="72" t="s">
        <v>76</v>
      </c>
      <c r="E123" s="69" t="s">
        <v>959</v>
      </c>
      <c r="F123" s="69" t="s">
        <v>95</v>
      </c>
      <c r="G123" s="69" t="s">
        <v>960</v>
      </c>
      <c r="H123" s="69" t="s">
        <v>289</v>
      </c>
      <c r="I123" s="69" t="s">
        <v>290</v>
      </c>
      <c r="J123" s="71" t="s">
        <v>291</v>
      </c>
      <c r="K123" s="69" t="s">
        <v>961</v>
      </c>
      <c r="L123" s="69"/>
      <c r="M123" s="69"/>
      <c r="N123" s="69"/>
      <c r="O123" s="69"/>
      <c r="P123" s="69"/>
    </row>
    <row r="124" spans="1:16" ht="43.2">
      <c r="A124" s="68" t="s">
        <v>292</v>
      </c>
      <c r="B124" s="72" t="s">
        <v>585</v>
      </c>
      <c r="C124" s="69" t="s">
        <v>962</v>
      </c>
      <c r="D124" s="72" t="s">
        <v>76</v>
      </c>
      <c r="E124" s="69" t="s">
        <v>963</v>
      </c>
      <c r="F124" s="69" t="s">
        <v>299</v>
      </c>
      <c r="G124" s="69" t="s">
        <v>950</v>
      </c>
      <c r="H124" s="69" t="s">
        <v>964</v>
      </c>
      <c r="I124" s="69" t="s">
        <v>965</v>
      </c>
      <c r="J124" s="71" t="s">
        <v>966</v>
      </c>
      <c r="K124" s="75"/>
      <c r="L124" s="69"/>
      <c r="M124" s="69"/>
      <c r="N124" s="69"/>
      <c r="O124" s="69"/>
      <c r="P124" s="71" t="s">
        <v>967</v>
      </c>
    </row>
    <row r="125" spans="1:16" ht="43.2">
      <c r="A125" s="68" t="s">
        <v>337</v>
      </c>
      <c r="B125" s="72" t="s">
        <v>585</v>
      </c>
      <c r="C125" s="69" t="s">
        <v>968</v>
      </c>
      <c r="D125" s="72" t="s">
        <v>76</v>
      </c>
      <c r="E125" s="69"/>
      <c r="F125" s="69" t="s">
        <v>969</v>
      </c>
      <c r="G125" s="69" t="s">
        <v>970</v>
      </c>
      <c r="H125" s="69" t="s">
        <v>971</v>
      </c>
      <c r="I125" s="69" t="s">
        <v>972</v>
      </c>
      <c r="J125" s="69" t="s">
        <v>293</v>
      </c>
      <c r="K125" s="69" t="s">
        <v>294</v>
      </c>
      <c r="L125" s="69"/>
      <c r="M125" s="69"/>
      <c r="N125" s="69"/>
      <c r="O125" s="69"/>
      <c r="P125" s="69"/>
    </row>
    <row r="126" spans="1:16" ht="57.6">
      <c r="A126" s="68" t="s">
        <v>282</v>
      </c>
      <c r="B126" s="72" t="s">
        <v>123</v>
      </c>
      <c r="C126" s="69" t="s">
        <v>277</v>
      </c>
      <c r="D126" s="72" t="s">
        <v>76</v>
      </c>
      <c r="E126" s="69" t="s">
        <v>973</v>
      </c>
      <c r="F126" s="69" t="s">
        <v>95</v>
      </c>
      <c r="G126" s="69" t="s">
        <v>974</v>
      </c>
      <c r="H126" s="69" t="s">
        <v>278</v>
      </c>
      <c r="I126" s="69" t="s">
        <v>279</v>
      </c>
      <c r="J126" s="71" t="s">
        <v>280</v>
      </c>
      <c r="K126" s="69" t="s">
        <v>281</v>
      </c>
      <c r="L126" s="69" t="s">
        <v>975</v>
      </c>
      <c r="M126" s="69"/>
      <c r="N126" s="69"/>
      <c r="O126" s="69"/>
      <c r="P126" s="69"/>
    </row>
    <row r="127" spans="1:16" ht="43.2">
      <c r="A127" s="68" t="s">
        <v>976</v>
      </c>
      <c r="B127" s="72" t="s">
        <v>91</v>
      </c>
      <c r="C127" s="69" t="s">
        <v>977</v>
      </c>
      <c r="D127" s="72" t="s">
        <v>76</v>
      </c>
      <c r="E127" s="69" t="s">
        <v>978</v>
      </c>
      <c r="F127" s="69" t="s">
        <v>137</v>
      </c>
      <c r="G127" s="69" t="s">
        <v>979</v>
      </c>
      <c r="H127" s="69" t="s">
        <v>980</v>
      </c>
      <c r="I127" s="69" t="s">
        <v>981</v>
      </c>
      <c r="J127" s="69"/>
      <c r="K127" s="69"/>
      <c r="L127" s="69"/>
      <c r="M127" s="69"/>
      <c r="N127" s="69"/>
      <c r="O127" s="69"/>
      <c r="P127" s="69"/>
    </row>
    <row r="128" spans="1:16" ht="57.6">
      <c r="A128" s="68" t="s">
        <v>283</v>
      </c>
      <c r="B128" s="72" t="s">
        <v>85</v>
      </c>
      <c r="C128" s="69" t="s">
        <v>277</v>
      </c>
      <c r="D128" s="72" t="s">
        <v>223</v>
      </c>
      <c r="E128" s="69" t="s">
        <v>982</v>
      </c>
      <c r="F128" s="69" t="s">
        <v>95</v>
      </c>
      <c r="G128" s="69" t="s">
        <v>983</v>
      </c>
      <c r="H128" s="69" t="s">
        <v>278</v>
      </c>
      <c r="I128" s="69" t="s">
        <v>284</v>
      </c>
      <c r="J128" s="71" t="s">
        <v>280</v>
      </c>
      <c r="K128" s="69" t="s">
        <v>984</v>
      </c>
      <c r="L128" s="69"/>
      <c r="M128" s="69"/>
      <c r="N128" s="69"/>
      <c r="O128" s="69"/>
      <c r="P128" s="69"/>
    </row>
    <row r="129" spans="1:16" ht="43.2">
      <c r="A129" s="68" t="s">
        <v>295</v>
      </c>
      <c r="B129" s="72" t="s">
        <v>111</v>
      </c>
      <c r="C129" s="69" t="s">
        <v>985</v>
      </c>
      <c r="D129" s="72" t="s">
        <v>192</v>
      </c>
      <c r="E129" s="69"/>
      <c r="F129" s="69" t="s">
        <v>221</v>
      </c>
      <c r="G129" s="69" t="s">
        <v>346</v>
      </c>
      <c r="H129" s="69" t="s">
        <v>986</v>
      </c>
      <c r="I129" s="69" t="s">
        <v>987</v>
      </c>
      <c r="J129" s="69"/>
      <c r="K129" s="69"/>
      <c r="L129" s="69"/>
      <c r="M129" s="69"/>
      <c r="N129" s="69"/>
      <c r="O129" s="69"/>
      <c r="P129" s="69"/>
    </row>
    <row r="130" spans="1:16" ht="43.2">
      <c r="A130" s="68" t="s">
        <v>296</v>
      </c>
      <c r="B130" s="72" t="s">
        <v>91</v>
      </c>
      <c r="C130" s="69" t="s">
        <v>988</v>
      </c>
      <c r="D130" s="72" t="s">
        <v>83</v>
      </c>
      <c r="E130" s="69"/>
      <c r="F130" s="69" t="s">
        <v>137</v>
      </c>
      <c r="G130" s="69" t="s">
        <v>168</v>
      </c>
      <c r="H130" s="69" t="s">
        <v>989</v>
      </c>
      <c r="I130" s="69" t="s">
        <v>990</v>
      </c>
      <c r="J130" s="69"/>
      <c r="K130" s="69"/>
      <c r="L130" s="69"/>
      <c r="M130" s="69"/>
      <c r="N130" s="69"/>
      <c r="O130" s="69"/>
      <c r="P130" s="69"/>
    </row>
    <row r="131" spans="1:16" ht="43.2">
      <c r="A131" s="68" t="s">
        <v>286</v>
      </c>
      <c r="B131" s="72" t="s">
        <v>91</v>
      </c>
      <c r="C131" s="69" t="s">
        <v>977</v>
      </c>
      <c r="D131" s="72" t="s">
        <v>192</v>
      </c>
      <c r="E131" s="69"/>
      <c r="F131" s="69" t="s">
        <v>113</v>
      </c>
      <c r="G131" s="69" t="s">
        <v>346</v>
      </c>
      <c r="H131" s="69" t="s">
        <v>991</v>
      </c>
      <c r="I131" s="69" t="s">
        <v>992</v>
      </c>
      <c r="J131" s="71" t="s">
        <v>993</v>
      </c>
      <c r="K131" s="69"/>
      <c r="L131" s="69"/>
      <c r="M131" s="69"/>
      <c r="N131" s="69"/>
      <c r="O131" s="69"/>
      <c r="P131" s="69"/>
    </row>
    <row r="132" spans="1:16" ht="43.2">
      <c r="A132" s="68" t="s">
        <v>994</v>
      </c>
      <c r="B132" s="72" t="s">
        <v>89</v>
      </c>
      <c r="C132" s="69" t="s">
        <v>977</v>
      </c>
      <c r="D132" s="72" t="s">
        <v>76</v>
      </c>
      <c r="E132" s="69" t="s">
        <v>995</v>
      </c>
      <c r="F132" s="69" t="s">
        <v>90</v>
      </c>
      <c r="G132" s="69" t="s">
        <v>166</v>
      </c>
      <c r="H132" s="69" t="s">
        <v>996</v>
      </c>
      <c r="I132" s="69" t="s">
        <v>990</v>
      </c>
      <c r="J132" s="69"/>
      <c r="K132" s="69"/>
      <c r="L132" s="69"/>
      <c r="M132" s="69"/>
      <c r="N132" s="69"/>
      <c r="O132" s="69"/>
      <c r="P132" s="69"/>
    </row>
    <row r="133" spans="1:16" ht="43.2">
      <c r="A133" s="68" t="s">
        <v>285</v>
      </c>
      <c r="B133" s="72" t="s">
        <v>91</v>
      </c>
      <c r="C133" s="69" t="s">
        <v>997</v>
      </c>
      <c r="D133" s="72" t="s">
        <v>76</v>
      </c>
      <c r="E133" s="69" t="s">
        <v>998</v>
      </c>
      <c r="F133" s="69" t="s">
        <v>113</v>
      </c>
      <c r="G133" s="69" t="s">
        <v>999</v>
      </c>
      <c r="H133" s="69" t="s">
        <v>1000</v>
      </c>
      <c r="I133" s="69" t="s">
        <v>1001</v>
      </c>
      <c r="J133" s="71" t="s">
        <v>1002</v>
      </c>
      <c r="K133" s="69"/>
      <c r="L133" s="69"/>
      <c r="M133" s="69"/>
      <c r="N133" s="69"/>
      <c r="O133" s="69"/>
      <c r="P133" s="69"/>
    </row>
    <row r="134" spans="1:16" ht="43.2">
      <c r="A134" s="68" t="s">
        <v>297</v>
      </c>
      <c r="B134" s="72" t="s">
        <v>111</v>
      </c>
      <c r="C134" s="69" t="s">
        <v>1003</v>
      </c>
      <c r="D134" s="72" t="s">
        <v>76</v>
      </c>
      <c r="E134" s="69" t="s">
        <v>1004</v>
      </c>
      <c r="F134" s="69" t="s">
        <v>299</v>
      </c>
      <c r="G134" s="69" t="s">
        <v>950</v>
      </c>
      <c r="H134" s="69" t="s">
        <v>1005</v>
      </c>
      <c r="I134" s="69" t="s">
        <v>1006</v>
      </c>
      <c r="J134" s="71" t="s">
        <v>1007</v>
      </c>
      <c r="K134" s="69"/>
      <c r="L134" s="69"/>
      <c r="M134" s="69"/>
      <c r="N134" s="69"/>
      <c r="O134" s="69"/>
      <c r="P134" s="69"/>
    </row>
    <row r="135" spans="1:16" ht="43.2">
      <c r="A135" s="68" t="s">
        <v>298</v>
      </c>
      <c r="B135" s="72" t="s">
        <v>111</v>
      </c>
      <c r="C135" s="69" t="s">
        <v>988</v>
      </c>
      <c r="D135" s="72" t="s">
        <v>163</v>
      </c>
      <c r="E135" s="69"/>
      <c r="F135" s="69" t="s">
        <v>221</v>
      </c>
      <c r="G135" s="69" t="s">
        <v>346</v>
      </c>
      <c r="H135" s="69" t="s">
        <v>1008</v>
      </c>
      <c r="I135" s="69" t="s">
        <v>1009</v>
      </c>
      <c r="J135" s="71" t="s">
        <v>1010</v>
      </c>
      <c r="K135" s="69"/>
      <c r="L135" s="69"/>
      <c r="M135" s="69"/>
      <c r="N135" s="69"/>
      <c r="O135" s="69"/>
      <c r="P135" s="69"/>
    </row>
    <row r="136" spans="1:16" ht="151.80000000000001" customHeight="1">
      <c r="A136" s="68" t="s">
        <v>300</v>
      </c>
      <c r="B136" s="72" t="s">
        <v>102</v>
      </c>
      <c r="C136" s="69" t="s">
        <v>345</v>
      </c>
      <c r="D136" s="72" t="s">
        <v>76</v>
      </c>
      <c r="E136" s="69" t="s">
        <v>1011</v>
      </c>
      <c r="F136" s="69" t="s">
        <v>90</v>
      </c>
      <c r="G136" s="69" t="s">
        <v>1012</v>
      </c>
      <c r="H136" s="69" t="s">
        <v>1013</v>
      </c>
      <c r="I136" s="69" t="s">
        <v>1014</v>
      </c>
      <c r="J136" s="69"/>
      <c r="K136" s="69"/>
      <c r="L136" s="69"/>
      <c r="M136" s="69"/>
      <c r="N136" s="69"/>
      <c r="O136" s="69"/>
      <c r="P136" s="69"/>
    </row>
    <row r="137" spans="1:16" ht="43.2">
      <c r="A137" s="68" t="s">
        <v>301</v>
      </c>
      <c r="B137" s="72" t="s">
        <v>102</v>
      </c>
      <c r="C137" s="69" t="s">
        <v>1015</v>
      </c>
      <c r="D137" s="72" t="s">
        <v>163</v>
      </c>
      <c r="E137" s="69"/>
      <c r="F137" s="69" t="s">
        <v>90</v>
      </c>
      <c r="G137" s="69" t="s">
        <v>317</v>
      </c>
      <c r="H137" s="69" t="s">
        <v>1016</v>
      </c>
      <c r="I137" s="69" t="s">
        <v>1017</v>
      </c>
      <c r="J137" s="71" t="s">
        <v>1018</v>
      </c>
      <c r="K137" s="69" t="s">
        <v>1019</v>
      </c>
      <c r="L137" s="69"/>
      <c r="M137" s="69"/>
      <c r="N137" s="69"/>
      <c r="O137" s="69"/>
      <c r="P137" s="69"/>
    </row>
    <row r="138" spans="1:16" ht="43.2">
      <c r="A138" s="68" t="s">
        <v>302</v>
      </c>
      <c r="B138" s="72" t="s">
        <v>91</v>
      </c>
      <c r="C138" s="69" t="s">
        <v>1020</v>
      </c>
      <c r="D138" s="72" t="s">
        <v>76</v>
      </c>
      <c r="E138" s="69"/>
      <c r="F138" s="69" t="s">
        <v>90</v>
      </c>
      <c r="G138" s="69" t="s">
        <v>1021</v>
      </c>
      <c r="H138" s="69" t="s">
        <v>1022</v>
      </c>
      <c r="I138" s="69" t="s">
        <v>1023</v>
      </c>
      <c r="J138" s="69"/>
      <c r="K138" s="69"/>
      <c r="L138" s="69"/>
      <c r="M138" s="69"/>
      <c r="N138" s="69"/>
      <c r="O138" s="69"/>
      <c r="P138" s="69"/>
    </row>
    <row r="139" spans="1:16" ht="57.6">
      <c r="A139" s="68" t="s">
        <v>339</v>
      </c>
      <c r="B139" s="72" t="s">
        <v>91</v>
      </c>
      <c r="C139" s="69" t="s">
        <v>1024</v>
      </c>
      <c r="D139" s="72" t="s">
        <v>76</v>
      </c>
      <c r="E139" s="69"/>
      <c r="F139" s="69" t="s">
        <v>90</v>
      </c>
      <c r="G139" s="69" t="s">
        <v>1025</v>
      </c>
      <c r="H139" s="69" t="s">
        <v>1026</v>
      </c>
      <c r="I139" s="69" t="s">
        <v>1027</v>
      </c>
      <c r="J139" s="71" t="s">
        <v>1028</v>
      </c>
      <c r="K139" s="69"/>
      <c r="L139" s="69"/>
      <c r="M139" s="69"/>
      <c r="N139" s="69"/>
      <c r="O139" s="69"/>
      <c r="P139" s="69"/>
    </row>
    <row r="140" spans="1:16" ht="43.2">
      <c r="A140" s="68" t="s">
        <v>303</v>
      </c>
      <c r="B140" s="72" t="s">
        <v>585</v>
      </c>
      <c r="C140" s="69" t="s">
        <v>1029</v>
      </c>
      <c r="D140" s="72" t="s">
        <v>76</v>
      </c>
      <c r="E140" s="69"/>
      <c r="F140" s="69" t="s">
        <v>299</v>
      </c>
      <c r="G140" s="69" t="s">
        <v>693</v>
      </c>
      <c r="H140" s="69" t="s">
        <v>1030</v>
      </c>
      <c r="I140" s="69" t="s">
        <v>1031</v>
      </c>
      <c r="J140" s="69"/>
      <c r="K140" s="69"/>
      <c r="L140" s="69"/>
      <c r="M140" s="69"/>
      <c r="N140" s="69"/>
      <c r="O140" s="69"/>
      <c r="P140" s="69"/>
    </row>
    <row r="141" spans="1:16" ht="43.2">
      <c r="A141" s="68" t="s">
        <v>304</v>
      </c>
      <c r="B141" s="72" t="s">
        <v>585</v>
      </c>
      <c r="C141" s="69" t="s">
        <v>1032</v>
      </c>
      <c r="D141" s="72" t="s">
        <v>76</v>
      </c>
      <c r="E141" s="69"/>
      <c r="F141" s="69" t="s">
        <v>299</v>
      </c>
      <c r="G141" s="69" t="s">
        <v>1033</v>
      </c>
      <c r="H141" s="69" t="s">
        <v>1034</v>
      </c>
      <c r="I141" s="69" t="s">
        <v>1035</v>
      </c>
      <c r="J141" s="69"/>
      <c r="K141" s="69"/>
      <c r="L141" s="69"/>
      <c r="M141" s="69"/>
      <c r="N141" s="69"/>
      <c r="O141" s="69"/>
      <c r="P141" s="69"/>
    </row>
    <row r="142" spans="1:16" ht="43.2">
      <c r="A142" s="68" t="s">
        <v>305</v>
      </c>
      <c r="B142" s="72" t="s">
        <v>585</v>
      </c>
      <c r="C142" s="69" t="s">
        <v>1036</v>
      </c>
      <c r="D142" s="72" t="s">
        <v>1037</v>
      </c>
      <c r="E142" s="69"/>
      <c r="F142" s="69" t="s">
        <v>299</v>
      </c>
      <c r="G142" s="69" t="s">
        <v>1038</v>
      </c>
      <c r="H142" s="69" t="s">
        <v>1039</v>
      </c>
      <c r="I142" s="69" t="s">
        <v>1040</v>
      </c>
      <c r="J142" s="69"/>
      <c r="K142" s="69"/>
      <c r="L142" s="69"/>
      <c r="M142" s="69"/>
      <c r="N142" s="69"/>
      <c r="O142" s="69"/>
      <c r="P142" s="69"/>
    </row>
    <row r="143" spans="1:16" ht="43.2">
      <c r="A143" s="68" t="s">
        <v>306</v>
      </c>
      <c r="B143" s="72" t="s">
        <v>585</v>
      </c>
      <c r="C143" s="69" t="s">
        <v>1041</v>
      </c>
      <c r="D143" s="72" t="s">
        <v>76</v>
      </c>
      <c r="E143" s="69"/>
      <c r="F143" s="69" t="s">
        <v>943</v>
      </c>
      <c r="G143" s="69" t="s">
        <v>693</v>
      </c>
      <c r="H143" s="69" t="s">
        <v>1042</v>
      </c>
      <c r="I143" s="69" t="s">
        <v>1043</v>
      </c>
      <c r="J143" s="69"/>
      <c r="K143" s="69"/>
      <c r="L143" s="69"/>
      <c r="M143" s="69"/>
      <c r="N143" s="69"/>
      <c r="O143" s="69"/>
      <c r="P143" s="69"/>
    </row>
    <row r="144" spans="1:16" ht="43.2">
      <c r="A144" s="82" t="s">
        <v>307</v>
      </c>
      <c r="B144" s="72" t="s">
        <v>585</v>
      </c>
      <c r="C144" s="69" t="s">
        <v>1044</v>
      </c>
      <c r="D144" s="72" t="s">
        <v>76</v>
      </c>
      <c r="E144" s="69"/>
      <c r="F144" s="69" t="s">
        <v>943</v>
      </c>
      <c r="G144" s="69" t="s">
        <v>1045</v>
      </c>
      <c r="H144" s="69" t="s">
        <v>1039</v>
      </c>
      <c r="I144" s="69" t="s">
        <v>1046</v>
      </c>
      <c r="J144" s="69"/>
      <c r="K144" s="69"/>
      <c r="L144" s="69"/>
      <c r="M144" s="69"/>
      <c r="N144" s="69"/>
      <c r="O144" s="69"/>
      <c r="P144" s="69"/>
    </row>
    <row r="145" spans="1:16" ht="43.2">
      <c r="A145" s="68" t="s">
        <v>308</v>
      </c>
      <c r="B145" s="72" t="s">
        <v>91</v>
      </c>
      <c r="C145" s="69" t="s">
        <v>1047</v>
      </c>
      <c r="D145" s="72" t="s">
        <v>76</v>
      </c>
      <c r="E145" s="69"/>
      <c r="F145" s="69" t="s">
        <v>90</v>
      </c>
      <c r="G145" s="69" t="s">
        <v>1021</v>
      </c>
      <c r="H145" s="69" t="s">
        <v>1022</v>
      </c>
      <c r="I145" s="69" t="s">
        <v>1048</v>
      </c>
      <c r="J145" s="69"/>
      <c r="K145" s="69"/>
      <c r="L145" s="69"/>
      <c r="M145" s="69"/>
      <c r="N145" s="69"/>
      <c r="O145" s="69"/>
      <c r="P145" s="69"/>
    </row>
    <row r="146" spans="1:16" ht="43.2">
      <c r="A146" s="68" t="s">
        <v>338</v>
      </c>
      <c r="B146" s="72" t="s">
        <v>91</v>
      </c>
      <c r="C146" s="69" t="s">
        <v>1036</v>
      </c>
      <c r="D146" s="72" t="s">
        <v>223</v>
      </c>
      <c r="E146" s="69"/>
      <c r="F146" s="77" t="s">
        <v>113</v>
      </c>
      <c r="G146" s="77" t="s">
        <v>1049</v>
      </c>
      <c r="H146" s="77" t="s">
        <v>1050</v>
      </c>
      <c r="I146" s="79" t="s">
        <v>1051</v>
      </c>
      <c r="J146" s="69"/>
      <c r="K146" s="69"/>
      <c r="L146" s="69"/>
      <c r="M146" s="69"/>
      <c r="N146" s="69"/>
      <c r="O146" s="69"/>
      <c r="P146" s="69"/>
    </row>
    <row r="147" spans="1:16" ht="72">
      <c r="A147" s="68" t="s">
        <v>74</v>
      </c>
      <c r="B147" s="72" t="s">
        <v>75</v>
      </c>
      <c r="C147" s="69" t="s">
        <v>1052</v>
      </c>
      <c r="D147" s="72" t="s">
        <v>76</v>
      </c>
      <c r="E147" s="69"/>
      <c r="F147" s="69" t="s">
        <v>77</v>
      </c>
      <c r="G147" s="69" t="s">
        <v>198</v>
      </c>
      <c r="H147" s="69" t="s">
        <v>78</v>
      </c>
      <c r="I147" s="69" t="s">
        <v>1053</v>
      </c>
      <c r="J147" s="71" t="s">
        <v>79</v>
      </c>
      <c r="K147" s="69"/>
      <c r="L147" s="69"/>
      <c r="M147" s="69"/>
      <c r="N147" s="69"/>
      <c r="O147" s="69"/>
      <c r="P147" s="69"/>
    </row>
    <row r="148" spans="1:16" ht="57.6">
      <c r="A148" s="68" t="s">
        <v>84</v>
      </c>
      <c r="B148" s="72" t="s">
        <v>85</v>
      </c>
      <c r="C148" s="69" t="s">
        <v>1054</v>
      </c>
      <c r="D148" s="72" t="s">
        <v>76</v>
      </c>
      <c r="E148" s="69" t="s">
        <v>1055</v>
      </c>
      <c r="F148" s="69" t="s">
        <v>95</v>
      </c>
      <c r="G148" s="69" t="s">
        <v>109</v>
      </c>
      <c r="H148" s="69" t="s">
        <v>1056</v>
      </c>
      <c r="I148" s="69" t="s">
        <v>1057</v>
      </c>
      <c r="J148" s="69"/>
      <c r="K148" s="69"/>
      <c r="L148" s="69"/>
      <c r="M148" s="69"/>
      <c r="N148" s="69"/>
      <c r="O148" s="69"/>
      <c r="P148" s="69"/>
    </row>
    <row r="149" spans="1:16" ht="43.2">
      <c r="A149" s="68" t="s">
        <v>87</v>
      </c>
      <c r="B149" s="72" t="s">
        <v>89</v>
      </c>
      <c r="C149" s="69" t="s">
        <v>1058</v>
      </c>
      <c r="D149" s="72" t="s">
        <v>76</v>
      </c>
      <c r="E149" s="69" t="s">
        <v>1059</v>
      </c>
      <c r="F149" s="69" t="s">
        <v>90</v>
      </c>
      <c r="G149" s="69" t="s">
        <v>1060</v>
      </c>
      <c r="H149" s="69" t="s">
        <v>1061</v>
      </c>
      <c r="I149" s="69" t="s">
        <v>1062</v>
      </c>
      <c r="J149" s="69"/>
      <c r="K149" s="69"/>
      <c r="L149" s="69"/>
      <c r="M149" s="69"/>
      <c r="N149" s="69"/>
      <c r="O149" s="69"/>
      <c r="P149" s="69"/>
    </row>
    <row r="150" spans="1:16" ht="43.2">
      <c r="A150" s="68" t="s">
        <v>92</v>
      </c>
      <c r="B150" s="72" t="s">
        <v>80</v>
      </c>
      <c r="C150" s="69" t="s">
        <v>1063</v>
      </c>
      <c r="D150" s="72" t="s">
        <v>98</v>
      </c>
      <c r="E150" s="69" t="s">
        <v>1064</v>
      </c>
      <c r="F150" s="69" t="s">
        <v>90</v>
      </c>
      <c r="G150" s="69" t="s">
        <v>1065</v>
      </c>
      <c r="H150" s="69" t="s">
        <v>1066</v>
      </c>
      <c r="I150" s="69" t="s">
        <v>1067</v>
      </c>
      <c r="J150" s="69"/>
      <c r="K150" s="69"/>
      <c r="L150" s="69"/>
      <c r="M150" s="69"/>
      <c r="N150" s="69"/>
      <c r="O150" s="69"/>
      <c r="P150" s="69"/>
    </row>
    <row r="151" spans="1:16" ht="43.2">
      <c r="A151" s="68" t="s">
        <v>94</v>
      </c>
      <c r="B151" s="72" t="s">
        <v>80</v>
      </c>
      <c r="C151" s="69" t="s">
        <v>1068</v>
      </c>
      <c r="D151" s="72" t="s">
        <v>76</v>
      </c>
      <c r="E151" s="69" t="s">
        <v>1069</v>
      </c>
      <c r="F151" s="69" t="s">
        <v>90</v>
      </c>
      <c r="G151" s="69" t="s">
        <v>1070</v>
      </c>
      <c r="H151" s="69" t="s">
        <v>1071</v>
      </c>
      <c r="I151" s="69" t="s">
        <v>1072</v>
      </c>
      <c r="J151" s="71" t="s">
        <v>1073</v>
      </c>
      <c r="K151" s="69"/>
      <c r="L151" s="69"/>
      <c r="M151" s="69"/>
      <c r="N151" s="69"/>
      <c r="O151" s="69"/>
      <c r="P151" s="71" t="s">
        <v>1074</v>
      </c>
    </row>
    <row r="152" spans="1:16" ht="43.2">
      <c r="A152" s="68" t="s">
        <v>96</v>
      </c>
      <c r="B152" s="72" t="s">
        <v>80</v>
      </c>
      <c r="C152" s="69" t="s">
        <v>1075</v>
      </c>
      <c r="D152" s="72" t="s">
        <v>76</v>
      </c>
      <c r="E152" s="69" t="s">
        <v>1076</v>
      </c>
      <c r="F152" s="69" t="s">
        <v>137</v>
      </c>
      <c r="G152" s="69" t="s">
        <v>1077</v>
      </c>
      <c r="H152" s="69" t="s">
        <v>1078</v>
      </c>
      <c r="I152" s="69" t="s">
        <v>1079</v>
      </c>
      <c r="J152" s="69"/>
      <c r="K152" s="69"/>
      <c r="L152" s="69"/>
      <c r="M152" s="69"/>
      <c r="N152" s="69"/>
      <c r="O152" s="69"/>
      <c r="P152" s="69"/>
    </row>
    <row r="153" spans="1:16" ht="43.2">
      <c r="A153" s="68" t="s">
        <v>97</v>
      </c>
      <c r="B153" s="72" t="s">
        <v>111</v>
      </c>
      <c r="C153" s="69" t="s">
        <v>1080</v>
      </c>
      <c r="D153" s="72" t="s">
        <v>76</v>
      </c>
      <c r="E153" s="69" t="s">
        <v>1081</v>
      </c>
      <c r="F153" s="69" t="s">
        <v>113</v>
      </c>
      <c r="G153" s="69" t="s">
        <v>944</v>
      </c>
      <c r="H153" s="69" t="s">
        <v>1082</v>
      </c>
      <c r="I153" s="69" t="s">
        <v>1083</v>
      </c>
      <c r="J153" s="69"/>
      <c r="K153" s="69"/>
      <c r="L153" s="69"/>
      <c r="M153" s="69"/>
      <c r="N153" s="69"/>
      <c r="O153" s="69"/>
      <c r="P153" s="69"/>
    </row>
    <row r="154" spans="1:16" ht="43.2">
      <c r="A154" s="68" t="s">
        <v>99</v>
      </c>
      <c r="B154" s="72" t="s">
        <v>585</v>
      </c>
      <c r="C154" s="69" t="s">
        <v>1084</v>
      </c>
      <c r="D154" s="72" t="s">
        <v>76</v>
      </c>
      <c r="E154" s="71" t="s">
        <v>1085</v>
      </c>
      <c r="F154" s="69" t="s">
        <v>1086</v>
      </c>
      <c r="G154" s="69" t="s">
        <v>1087</v>
      </c>
      <c r="H154" s="69" t="s">
        <v>1088</v>
      </c>
      <c r="I154" s="69" t="s">
        <v>1089</v>
      </c>
      <c r="J154" s="71" t="s">
        <v>1090</v>
      </c>
      <c r="K154" s="69"/>
      <c r="L154" s="69"/>
      <c r="M154" s="69"/>
      <c r="N154" s="69"/>
      <c r="O154" s="69"/>
      <c r="P154" s="69"/>
    </row>
    <row r="155" spans="1:16" ht="43.2">
      <c r="A155" s="68" t="s">
        <v>1091</v>
      </c>
      <c r="B155" s="72" t="s">
        <v>111</v>
      </c>
      <c r="C155" s="69" t="s">
        <v>1092</v>
      </c>
      <c r="D155" s="72" t="s">
        <v>76</v>
      </c>
      <c r="E155" s="69" t="s">
        <v>1093</v>
      </c>
      <c r="F155" s="69" t="s">
        <v>82</v>
      </c>
      <c r="G155" s="69" t="s">
        <v>1094</v>
      </c>
      <c r="H155" s="69" t="s">
        <v>1095</v>
      </c>
      <c r="I155" s="69" t="s">
        <v>1096</v>
      </c>
      <c r="J155" s="69" t="s">
        <v>79</v>
      </c>
      <c r="K155" s="69"/>
      <c r="L155" s="69"/>
      <c r="M155" s="69"/>
      <c r="N155" s="69"/>
      <c r="O155" s="69"/>
      <c r="P155" s="69"/>
    </row>
    <row r="156" spans="1:16" ht="43.2">
      <c r="A156" s="68" t="s">
        <v>1097</v>
      </c>
      <c r="B156" s="72" t="s">
        <v>814</v>
      </c>
      <c r="C156" s="69" t="s">
        <v>81</v>
      </c>
      <c r="D156" s="72" t="s">
        <v>76</v>
      </c>
      <c r="E156" s="69"/>
      <c r="F156" s="69" t="s">
        <v>1098</v>
      </c>
      <c r="G156" s="69" t="s">
        <v>1099</v>
      </c>
      <c r="H156" s="69" t="s">
        <v>1100</v>
      </c>
      <c r="I156" s="69" t="s">
        <v>1101</v>
      </c>
      <c r="J156" s="69" t="s">
        <v>1102</v>
      </c>
      <c r="K156" s="69"/>
      <c r="L156" s="69"/>
      <c r="M156" s="69"/>
      <c r="N156" s="69"/>
      <c r="O156" s="69"/>
      <c r="P156" s="69"/>
    </row>
    <row r="157" spans="1:16" ht="43.2">
      <c r="A157" s="68" t="s">
        <v>1103</v>
      </c>
      <c r="B157" s="72" t="s">
        <v>814</v>
      </c>
      <c r="C157" s="69" t="s">
        <v>1104</v>
      </c>
      <c r="D157" s="72" t="s">
        <v>76</v>
      </c>
      <c r="E157" s="69"/>
      <c r="F157" s="69" t="s">
        <v>1105</v>
      </c>
      <c r="G157" s="69" t="s">
        <v>1099</v>
      </c>
      <c r="H157" s="69" t="s">
        <v>1100</v>
      </c>
      <c r="I157" s="69" t="s">
        <v>1106</v>
      </c>
      <c r="J157" s="69" t="s">
        <v>1107</v>
      </c>
      <c r="K157" s="69"/>
      <c r="L157" s="69"/>
      <c r="M157" s="69"/>
      <c r="N157" s="69"/>
      <c r="O157" s="69"/>
      <c r="P157" s="69"/>
    </row>
    <row r="158" spans="1:16" ht="43.2">
      <c r="A158" s="68" t="s">
        <v>1108</v>
      </c>
      <c r="B158" s="72" t="s">
        <v>91</v>
      </c>
      <c r="C158" s="69" t="s">
        <v>1109</v>
      </c>
      <c r="D158" s="72" t="s">
        <v>98</v>
      </c>
      <c r="E158" s="69" t="s">
        <v>1110</v>
      </c>
      <c r="F158" s="69" t="s">
        <v>333</v>
      </c>
      <c r="G158" s="69" t="s">
        <v>1111</v>
      </c>
      <c r="H158" s="69" t="s">
        <v>1112</v>
      </c>
      <c r="I158" s="69" t="s">
        <v>1113</v>
      </c>
      <c r="J158" s="69"/>
      <c r="K158" s="69"/>
      <c r="L158" s="69"/>
      <c r="M158" s="69"/>
      <c r="N158" s="69"/>
      <c r="O158" s="69"/>
      <c r="P158" s="69"/>
    </row>
    <row r="159" spans="1:16" ht="43.2">
      <c r="A159" s="68" t="s">
        <v>1114</v>
      </c>
      <c r="B159" s="72" t="s">
        <v>111</v>
      </c>
      <c r="C159" s="69" t="s">
        <v>1115</v>
      </c>
      <c r="D159" s="72" t="s">
        <v>200</v>
      </c>
      <c r="E159" s="69" t="s">
        <v>1116</v>
      </c>
      <c r="F159" s="69" t="s">
        <v>113</v>
      </c>
      <c r="G159" s="69" t="s">
        <v>309</v>
      </c>
      <c r="H159" s="69" t="s">
        <v>240</v>
      </c>
      <c r="I159" s="69" t="s">
        <v>1117</v>
      </c>
      <c r="J159" s="69" t="s">
        <v>1118</v>
      </c>
      <c r="K159" s="69"/>
      <c r="L159" s="69"/>
      <c r="M159" s="69"/>
      <c r="N159" s="69"/>
      <c r="O159" s="69"/>
      <c r="P159" s="69"/>
    </row>
    <row r="160" spans="1:16" ht="43.2">
      <c r="A160" s="68" t="s">
        <v>1119</v>
      </c>
      <c r="B160" s="72" t="s">
        <v>111</v>
      </c>
      <c r="C160" s="69" t="s">
        <v>1115</v>
      </c>
      <c r="D160" s="72" t="s">
        <v>200</v>
      </c>
      <c r="E160" s="69" t="s">
        <v>1120</v>
      </c>
      <c r="F160" s="69" t="s">
        <v>745</v>
      </c>
      <c r="G160" s="69" t="s">
        <v>1121</v>
      </c>
      <c r="H160" s="69" t="s">
        <v>240</v>
      </c>
      <c r="I160" s="69" t="s">
        <v>1122</v>
      </c>
      <c r="J160" s="69"/>
      <c r="K160" s="69"/>
      <c r="L160" s="69"/>
      <c r="M160" s="69"/>
      <c r="N160" s="69"/>
      <c r="O160" s="69"/>
      <c r="P160" s="69"/>
    </row>
    <row r="161" spans="1:16" ht="43.2">
      <c r="A161" s="68" t="s">
        <v>1123</v>
      </c>
      <c r="B161" s="72" t="s">
        <v>89</v>
      </c>
      <c r="C161" s="69" t="s">
        <v>1124</v>
      </c>
      <c r="D161" s="72" t="s">
        <v>76</v>
      </c>
      <c r="E161" s="69" t="s">
        <v>1125</v>
      </c>
      <c r="F161" s="69" t="s">
        <v>357</v>
      </c>
      <c r="G161" s="69" t="s">
        <v>1126</v>
      </c>
      <c r="H161" s="69" t="s">
        <v>1127</v>
      </c>
      <c r="I161" s="69" t="s">
        <v>1128</v>
      </c>
      <c r="J161" s="69"/>
      <c r="K161" s="69"/>
      <c r="L161" s="69"/>
      <c r="M161" s="69"/>
      <c r="N161" s="69"/>
      <c r="O161" s="69"/>
      <c r="P161" s="69"/>
    </row>
    <row r="162" spans="1:16" ht="100.8">
      <c r="A162" s="68" t="s">
        <v>144</v>
      </c>
      <c r="B162" s="72" t="s">
        <v>111</v>
      </c>
      <c r="C162" s="69" t="s">
        <v>1129</v>
      </c>
      <c r="D162" s="72" t="s">
        <v>76</v>
      </c>
      <c r="E162" s="69" t="s">
        <v>1130</v>
      </c>
      <c r="F162" s="69" t="s">
        <v>455</v>
      </c>
      <c r="G162" s="69" t="s">
        <v>1131</v>
      </c>
      <c r="H162" s="69" t="s">
        <v>1132</v>
      </c>
      <c r="I162" s="69" t="s">
        <v>1133</v>
      </c>
      <c r="J162" s="71" t="s">
        <v>1134</v>
      </c>
      <c r="K162" s="69" t="s">
        <v>1135</v>
      </c>
      <c r="L162" s="69"/>
      <c r="M162" s="69"/>
      <c r="N162" s="69"/>
      <c r="O162" s="69"/>
      <c r="P162" s="69"/>
    </row>
    <row r="163" spans="1:16" ht="43.2">
      <c r="A163" s="68" t="s">
        <v>1136</v>
      </c>
      <c r="B163" s="72" t="s">
        <v>111</v>
      </c>
      <c r="C163" s="69" t="s">
        <v>704</v>
      </c>
      <c r="D163" s="72" t="s">
        <v>176</v>
      </c>
      <c r="E163" s="69" t="s">
        <v>1137</v>
      </c>
      <c r="F163" s="69" t="s">
        <v>347</v>
      </c>
      <c r="G163" s="69" t="s">
        <v>173</v>
      </c>
      <c r="H163" s="69" t="s">
        <v>174</v>
      </c>
      <c r="I163" s="69" t="s">
        <v>1138</v>
      </c>
      <c r="J163" s="71" t="s">
        <v>690</v>
      </c>
      <c r="K163" s="69"/>
      <c r="L163" s="69"/>
      <c r="M163" s="69"/>
      <c r="N163" s="69"/>
      <c r="O163" s="69"/>
      <c r="P163" s="69"/>
    </row>
    <row r="164" spans="1:16" ht="247.8" customHeight="1">
      <c r="A164" s="68" t="s">
        <v>1139</v>
      </c>
      <c r="B164" s="72" t="s">
        <v>585</v>
      </c>
      <c r="C164" s="69" t="s">
        <v>734</v>
      </c>
      <c r="D164" s="72" t="s">
        <v>76</v>
      </c>
      <c r="E164" s="73" t="s">
        <v>1140</v>
      </c>
      <c r="F164" s="73" t="s">
        <v>1141</v>
      </c>
      <c r="G164" s="73" t="s">
        <v>1142</v>
      </c>
      <c r="H164" s="73" t="s">
        <v>1143</v>
      </c>
      <c r="I164" s="73" t="s">
        <v>1144</v>
      </c>
      <c r="J164" s="73" t="s">
        <v>739</v>
      </c>
      <c r="K164" s="73"/>
      <c r="L164" s="73"/>
      <c r="M164" s="73"/>
      <c r="N164" s="73"/>
      <c r="O164" s="73"/>
      <c r="P164" s="73"/>
    </row>
    <row r="165" spans="1:16" ht="57.6">
      <c r="A165" s="82" t="s">
        <v>1145</v>
      </c>
      <c r="B165" s="72" t="s">
        <v>585</v>
      </c>
      <c r="C165" s="69" t="s">
        <v>1146</v>
      </c>
      <c r="D165" s="72" t="s">
        <v>76</v>
      </c>
      <c r="E165" s="69"/>
      <c r="F165" s="69" t="s">
        <v>1147</v>
      </c>
      <c r="G165" s="69" t="s">
        <v>1148</v>
      </c>
      <c r="H165" s="69" t="s">
        <v>1149</v>
      </c>
      <c r="I165" s="69" t="s">
        <v>1150</v>
      </c>
      <c r="J165" s="69" t="s">
        <v>1151</v>
      </c>
      <c r="K165" s="69" t="s">
        <v>1152</v>
      </c>
      <c r="L165" s="69" t="s">
        <v>1153</v>
      </c>
      <c r="M165" s="69" t="s">
        <v>1154</v>
      </c>
      <c r="N165" s="69" t="s">
        <v>1155</v>
      </c>
      <c r="O165" s="69"/>
      <c r="P165" s="69"/>
    </row>
    <row r="166" spans="1:16" ht="57.6">
      <c r="A166" s="82" t="s">
        <v>1156</v>
      </c>
      <c r="B166" s="72" t="s">
        <v>585</v>
      </c>
      <c r="C166" s="69" t="s">
        <v>1146</v>
      </c>
      <c r="D166" s="72" t="s">
        <v>76</v>
      </c>
      <c r="E166" s="69"/>
      <c r="F166" s="69" t="s">
        <v>1157</v>
      </c>
      <c r="G166" s="69" t="s">
        <v>1158</v>
      </c>
      <c r="H166" s="69" t="s">
        <v>1159</v>
      </c>
      <c r="I166" s="69" t="s">
        <v>1160</v>
      </c>
      <c r="J166" s="69" t="s">
        <v>1151</v>
      </c>
      <c r="K166" s="69" t="s">
        <v>1161</v>
      </c>
      <c r="L166" s="69" t="s">
        <v>1162</v>
      </c>
      <c r="M166" s="69"/>
      <c r="N166" s="69"/>
      <c r="O166" s="69"/>
      <c r="P166" s="71" t="s">
        <v>1163</v>
      </c>
    </row>
  </sheetData>
  <autoFilter ref="A2:P166" xr:uid="{F352E34B-96AA-4230-BEE5-6D22E3F3E584}"/>
  <printOptions horizontalCentered="1"/>
  <pageMargins left="0.31496062992125984" right="0.31496062992125984" top="0.35433070866141736" bottom="0.74803149606299213" header="0.31496062992125984" footer="0.31496062992125984"/>
  <pageSetup paperSize="9" scale="57"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C7"/>
  <sheetViews>
    <sheetView workbookViewId="0">
      <selection activeCell="C12" sqref="C12"/>
    </sheetView>
  </sheetViews>
  <sheetFormatPr baseColWidth="10" defaultRowHeight="13.2"/>
  <cols>
    <col min="3" max="3" width="81.44140625" customWidth="1"/>
  </cols>
  <sheetData>
    <row r="1" spans="1:3">
      <c r="A1" s="45" t="s">
        <v>1165</v>
      </c>
    </row>
    <row r="2" spans="1:3">
      <c r="A2" s="45" t="s">
        <v>1166</v>
      </c>
    </row>
    <row r="3" spans="1:3">
      <c r="A3" s="45" t="s">
        <v>1168</v>
      </c>
    </row>
    <row r="4" spans="1:3">
      <c r="A4" s="45" t="s">
        <v>1169</v>
      </c>
    </row>
    <row r="5" spans="1:3">
      <c r="A5" s="45" t="s">
        <v>1167</v>
      </c>
    </row>
    <row r="7" spans="1:3" ht="22.2" customHeight="1">
      <c r="A7" s="45" t="s">
        <v>34</v>
      </c>
      <c r="C7" s="4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BL2 TRE23</vt:lpstr>
      <vt:lpstr>Hoja1</vt:lpstr>
      <vt:lpstr>'BL2 TRE23'!Área_de_impresión</vt:lpstr>
      <vt:lpstr>'Declaración responsable'!Área_de_impresión</vt:lpstr>
      <vt:lpstr>listado</vt:lpstr>
      <vt:lpstr>'BL2 TRE23'!Títulos_a_imprimir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jbb@people-experts.com</cp:lastModifiedBy>
  <cp:lastPrinted>2022-07-21T16:14:36Z</cp:lastPrinted>
  <dcterms:created xsi:type="dcterms:W3CDTF">2022-04-04T08:15:52Z</dcterms:created>
  <dcterms:modified xsi:type="dcterms:W3CDTF">2024-04-26T11:24:13Z</dcterms:modified>
</cp:coreProperties>
</file>